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839DA5F8-ED40-4691-8FC9-48D0E9DFD1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çadoxRealizado" sheetId="4" r:id="rId1"/>
    <sheet name="Mar" sheetId="7" state="hidden" r:id="rId2"/>
    <sheet name="Fev" sheetId="6" state="hidden" r:id="rId3"/>
    <sheet name="Jan" sheetId="5" state="hidden" r:id="rId4"/>
  </sheets>
  <definedNames>
    <definedName name="Z_2A615783_3277_495A_9546_A8E14568A1F3_.wvu.PrintArea" localSheetId="0" hidden="1">OrçadoxRealizado!$A$5:$B$42</definedName>
    <definedName name="Z_2A615783_3277_495A_9546_A8E14568A1F3_.wvu.PrintTitles" localSheetId="0" hidden="1">OrçadoxRealizado!#REF!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5" i="4" l="1"/>
  <c r="F21" i="4"/>
  <c r="E21" i="4"/>
  <c r="F20" i="4"/>
  <c r="F15" i="4" s="1"/>
  <c r="F27" i="4"/>
  <c r="F197" i="4"/>
  <c r="F193" i="4"/>
  <c r="F174" i="4"/>
  <c r="F167" i="4"/>
  <c r="F159" i="4"/>
  <c r="F153" i="4"/>
  <c r="F149" i="4"/>
  <c r="F143" i="4"/>
  <c r="F135" i="4"/>
  <c r="F129" i="4"/>
  <c r="F122" i="4"/>
  <c r="F113" i="4"/>
  <c r="F101" i="4"/>
  <c r="F93" i="4"/>
  <c r="F88" i="4"/>
  <c r="F75" i="4"/>
  <c r="F64" i="4"/>
  <c r="F61" i="4"/>
  <c r="F58" i="4"/>
  <c r="F55" i="4"/>
  <c r="F52" i="4"/>
  <c r="F45" i="4"/>
  <c r="F37" i="4"/>
  <c r="F26" i="4"/>
  <c r="F25" i="4" s="1"/>
  <c r="F23" i="4"/>
  <c r="F12" i="4"/>
  <c r="F11" i="4"/>
  <c r="F8" i="4" s="1"/>
  <c r="O166" i="4"/>
  <c r="N166" i="4"/>
  <c r="W166" i="4"/>
  <c r="U166" i="4"/>
  <c r="T166" i="4"/>
  <c r="U155" i="4"/>
  <c r="T155" i="4"/>
  <c r="O155" i="4"/>
  <c r="N155" i="4"/>
  <c r="W155" i="4"/>
  <c r="K88" i="4"/>
  <c r="J88" i="4"/>
  <c r="G88" i="4"/>
  <c r="E88" i="4"/>
  <c r="D88" i="4"/>
  <c r="W92" i="4"/>
  <c r="V92" i="4"/>
  <c r="O92" i="4"/>
  <c r="N92" i="4"/>
  <c r="I92" i="4"/>
  <c r="O19" i="4"/>
  <c r="N19" i="4"/>
  <c r="O18" i="4"/>
  <c r="N18" i="4"/>
  <c r="O17" i="4"/>
  <c r="N17" i="4"/>
  <c r="N16" i="4"/>
  <c r="W17" i="4"/>
  <c r="D6" i="4"/>
  <c r="E8" i="4"/>
  <c r="D8" i="4"/>
  <c r="E11" i="4"/>
  <c r="D11" i="4"/>
  <c r="F51" i="4" l="1"/>
  <c r="F6" i="4"/>
  <c r="F73" i="4"/>
  <c r="F100" i="4"/>
  <c r="F42" i="4"/>
  <c r="F35" i="4" s="1"/>
  <c r="E12" i="4"/>
  <c r="E127" i="4"/>
  <c r="E114" i="4"/>
  <c r="E99" i="4"/>
  <c r="E203" i="4"/>
  <c r="E202" i="4"/>
  <c r="E201" i="4"/>
  <c r="E200" i="4"/>
  <c r="E199" i="4"/>
  <c r="E198" i="4"/>
  <c r="E188" i="4"/>
  <c r="D92" i="4"/>
  <c r="F50" i="4" l="1"/>
  <c r="F49" i="4" s="1"/>
  <c r="F185" i="4" s="1"/>
  <c r="E186" i="4"/>
  <c r="E92" i="4"/>
  <c r="E36" i="4"/>
  <c r="E57" i="4"/>
  <c r="L284" i="6"/>
  <c r="L245" i="6"/>
  <c r="E154" i="4"/>
  <c r="E91" i="4"/>
  <c r="E139" i="4"/>
  <c r="E151" i="4"/>
  <c r="E150" i="4"/>
  <c r="J153" i="4"/>
  <c r="D153" i="4"/>
  <c r="H155" i="4"/>
  <c r="V155" i="4" s="1"/>
  <c r="I155" i="4"/>
  <c r="E155" i="4"/>
  <c r="E117" i="4"/>
  <c r="E116" i="4"/>
  <c r="E119" i="4"/>
  <c r="E148" i="4"/>
  <c r="E147" i="4"/>
  <c r="L427" i="6"/>
  <c r="E144" i="4"/>
  <c r="E126" i="4"/>
  <c r="E123" i="4"/>
  <c r="E105" i="4"/>
  <c r="E110" i="4"/>
  <c r="E97" i="4"/>
  <c r="E95" i="4"/>
  <c r="E94" i="4"/>
  <c r="E89" i="4"/>
  <c r="E87" i="4"/>
  <c r="E86" i="4"/>
  <c r="E85" i="4"/>
  <c r="E84" i="4"/>
  <c r="E83" i="4"/>
  <c r="E81" i="4"/>
  <c r="E80" i="4"/>
  <c r="E79" i="4"/>
  <c r="E77" i="4"/>
  <c r="E76" i="4"/>
  <c r="E72" i="4"/>
  <c r="E71" i="4"/>
  <c r="E70" i="4"/>
  <c r="E69" i="4"/>
  <c r="E68" i="4"/>
  <c r="E67" i="4"/>
  <c r="E66" i="4"/>
  <c r="E65" i="4"/>
  <c r="E60" i="4"/>
  <c r="E59" i="4"/>
  <c r="E56" i="4"/>
  <c r="E54" i="4"/>
  <c r="E53" i="4"/>
  <c r="E44" i="4"/>
  <c r="E43" i="4"/>
  <c r="E41" i="4"/>
  <c r="E40" i="4"/>
  <c r="E38" i="4"/>
  <c r="L493" i="6"/>
  <c r="E27" i="4"/>
  <c r="H19" i="4"/>
  <c r="I19" i="4"/>
  <c r="H18" i="4"/>
  <c r="I18" i="4"/>
  <c r="H17" i="4"/>
  <c r="V17" i="4" s="1"/>
  <c r="I17" i="4"/>
  <c r="L509" i="6"/>
  <c r="L489" i="6"/>
  <c r="L481" i="6"/>
  <c r="L475" i="6"/>
  <c r="L469" i="6"/>
  <c r="L466" i="6"/>
  <c r="L463" i="6"/>
  <c r="L460" i="6"/>
  <c r="L457" i="6"/>
  <c r="L455" i="6"/>
  <c r="L454" i="6"/>
  <c r="L450" i="6"/>
  <c r="L447" i="6"/>
  <c r="L444" i="6"/>
  <c r="L441" i="6"/>
  <c r="L438" i="6"/>
  <c r="L435" i="6"/>
  <c r="L432" i="6"/>
  <c r="L429" i="6"/>
  <c r="L426" i="6"/>
  <c r="L421" i="6"/>
  <c r="L418" i="6"/>
  <c r="L415" i="6"/>
  <c r="L412" i="6"/>
  <c r="L409" i="6"/>
  <c r="L405" i="6"/>
  <c r="L402" i="6"/>
  <c r="L399" i="6"/>
  <c r="L396" i="6"/>
  <c r="L393" i="6"/>
  <c r="L390" i="6"/>
  <c r="L385" i="6"/>
  <c r="L382" i="6"/>
  <c r="L379" i="6"/>
  <c r="L372" i="6"/>
  <c r="L369" i="6"/>
  <c r="L366" i="6"/>
  <c r="L353" i="6"/>
  <c r="L345" i="6"/>
  <c r="L338" i="6"/>
  <c r="L335" i="6"/>
  <c r="L333" i="6"/>
  <c r="L332" i="6"/>
  <c r="L331" i="6"/>
  <c r="L330" i="6"/>
  <c r="L329" i="6"/>
  <c r="L326" i="6"/>
  <c r="L323" i="6"/>
  <c r="L321" i="6"/>
  <c r="L320" i="6"/>
  <c r="L319" i="6"/>
  <c r="L318" i="6"/>
  <c r="L317" i="6"/>
  <c r="L316" i="6"/>
  <c r="L315" i="6"/>
  <c r="L314" i="6"/>
  <c r="L313" i="6"/>
  <c r="L310" i="6"/>
  <c r="L305" i="6"/>
  <c r="L300" i="6"/>
  <c r="L269" i="6"/>
  <c r="L258" i="6"/>
  <c r="L247" i="6"/>
  <c r="L243" i="6"/>
  <c r="H134" i="4"/>
  <c r="I134" i="4"/>
  <c r="D110" i="4"/>
  <c r="F156" i="4" l="1"/>
  <c r="D203" i="4"/>
  <c r="D202" i="4"/>
  <c r="D201" i="4"/>
  <c r="D200" i="4"/>
  <c r="D199" i="4"/>
  <c r="D198" i="4"/>
  <c r="D188" i="4"/>
  <c r="D186" i="4"/>
  <c r="H166" i="4"/>
  <c r="V166" i="4" s="1"/>
  <c r="D154" i="4"/>
  <c r="D91" i="4"/>
  <c r="D132" i="4"/>
  <c r="D139" i="4"/>
  <c r="D151" i="4"/>
  <c r="D150" i="4"/>
  <c r="D155" i="4"/>
  <c r="S153" i="4" l="1"/>
  <c r="R153" i="4"/>
  <c r="Q153" i="4"/>
  <c r="P153" i="4"/>
  <c r="M153" i="4"/>
  <c r="L153" i="4"/>
  <c r="K153" i="4"/>
  <c r="G153" i="4"/>
  <c r="E153" i="4"/>
  <c r="C153" i="4"/>
  <c r="C149" i="4" s="1"/>
  <c r="P159" i="4" l="1"/>
  <c r="S159" i="4"/>
  <c r="R159" i="4"/>
  <c r="Q159" i="4"/>
  <c r="M159" i="4"/>
  <c r="L159" i="4"/>
  <c r="K159" i="4"/>
  <c r="J159" i="4"/>
  <c r="G159" i="4"/>
  <c r="E159" i="4"/>
  <c r="D159" i="4"/>
  <c r="D36" i="4" s="1"/>
  <c r="C159" i="4"/>
  <c r="S88" i="4"/>
  <c r="R88" i="4"/>
  <c r="Q88" i="4"/>
  <c r="P88" i="4"/>
  <c r="M88" i="4"/>
  <c r="L88" i="4"/>
  <c r="D117" i="4" l="1"/>
  <c r="D116" i="4"/>
  <c r="D147" i="4"/>
  <c r="D144" i="4"/>
  <c r="D127" i="4"/>
  <c r="D126" i="4"/>
  <c r="D123" i="4"/>
  <c r="D114" i="4"/>
  <c r="D105" i="4"/>
  <c r="D99" i="4"/>
  <c r="D97" i="4"/>
  <c r="D95" i="4"/>
  <c r="D94" i="4"/>
  <c r="D90" i="4"/>
  <c r="D89" i="4"/>
  <c r="D85" i="4"/>
  <c r="D84" i="4"/>
  <c r="D83" i="4"/>
  <c r="D81" i="4"/>
  <c r="D80" i="4"/>
  <c r="D79" i="4"/>
  <c r="D77" i="4"/>
  <c r="D76" i="4"/>
  <c r="D72" i="4"/>
  <c r="D70" i="4"/>
  <c r="D69" i="4"/>
  <c r="D68" i="4"/>
  <c r="D67" i="4"/>
  <c r="D66" i="4"/>
  <c r="D65" i="4"/>
  <c r="D60" i="4"/>
  <c r="D59" i="4"/>
  <c r="D57" i="4"/>
  <c r="D56" i="4"/>
  <c r="D54" i="4"/>
  <c r="D53" i="4"/>
  <c r="D44" i="4"/>
  <c r="D43" i="4"/>
  <c r="D41" i="4"/>
  <c r="D40" i="4"/>
  <c r="D38" i="4"/>
  <c r="D27" i="4"/>
  <c r="D22" i="4"/>
  <c r="D21" i="4"/>
  <c r="C23" i="4"/>
  <c r="S197" i="4"/>
  <c r="S193" i="4"/>
  <c r="S189" i="4"/>
  <c r="S188" i="4"/>
  <c r="S187" i="4"/>
  <c r="S174" i="4"/>
  <c r="R174" i="4"/>
  <c r="Q174" i="4"/>
  <c r="P174" i="4"/>
  <c r="S167" i="4"/>
  <c r="R167" i="4"/>
  <c r="Q167" i="4"/>
  <c r="P167" i="4"/>
  <c r="S149" i="4"/>
  <c r="R149" i="4"/>
  <c r="Q149" i="4"/>
  <c r="P149" i="4"/>
  <c r="S143" i="4"/>
  <c r="R143" i="4"/>
  <c r="Q143" i="4"/>
  <c r="P143" i="4"/>
  <c r="S135" i="4"/>
  <c r="R135" i="4"/>
  <c r="Q135" i="4"/>
  <c r="P135" i="4"/>
  <c r="S129" i="4"/>
  <c r="R129" i="4"/>
  <c r="Q129" i="4"/>
  <c r="P129" i="4"/>
  <c r="S122" i="4"/>
  <c r="R122" i="4"/>
  <c r="Q122" i="4"/>
  <c r="P122" i="4"/>
  <c r="S113" i="4"/>
  <c r="R113" i="4"/>
  <c r="Q113" i="4"/>
  <c r="P113" i="4"/>
  <c r="S101" i="4"/>
  <c r="R101" i="4"/>
  <c r="Q101" i="4"/>
  <c r="P101" i="4"/>
  <c r="S93" i="4"/>
  <c r="R93" i="4"/>
  <c r="Q93" i="4"/>
  <c r="P93" i="4"/>
  <c r="S75" i="4"/>
  <c r="S73" i="4" s="1"/>
  <c r="R75" i="4"/>
  <c r="Q75" i="4"/>
  <c r="Q73" i="4" s="1"/>
  <c r="P75" i="4"/>
  <c r="P73" i="4" s="1"/>
  <c r="S64" i="4"/>
  <c r="R64" i="4"/>
  <c r="Q64" i="4"/>
  <c r="P64" i="4"/>
  <c r="S61" i="4"/>
  <c r="R61" i="4"/>
  <c r="Q61" i="4"/>
  <c r="P61" i="4"/>
  <c r="S58" i="4"/>
  <c r="R58" i="4"/>
  <c r="Q58" i="4"/>
  <c r="P58" i="4"/>
  <c r="S55" i="4"/>
  <c r="R55" i="4"/>
  <c r="Q55" i="4"/>
  <c r="P55" i="4"/>
  <c r="S52" i="4"/>
  <c r="R52" i="4"/>
  <c r="Q52" i="4"/>
  <c r="P52" i="4"/>
  <c r="P51" i="4" s="1"/>
  <c r="S51" i="4"/>
  <c r="S45" i="4"/>
  <c r="R45" i="4"/>
  <c r="Q45" i="4"/>
  <c r="P45" i="4"/>
  <c r="S42" i="4"/>
  <c r="S35" i="4" s="1"/>
  <c r="R42" i="4"/>
  <c r="Q42" i="4"/>
  <c r="P42" i="4"/>
  <c r="S37" i="4"/>
  <c r="R37" i="4"/>
  <c r="R35" i="4" s="1"/>
  <c r="Q37" i="4"/>
  <c r="P37" i="4"/>
  <c r="Q35" i="4"/>
  <c r="S26" i="4"/>
  <c r="S25" i="4" s="1"/>
  <c r="R26" i="4"/>
  <c r="R25" i="4" s="1"/>
  <c r="Q26" i="4"/>
  <c r="Q25" i="4" s="1"/>
  <c r="P26" i="4"/>
  <c r="P25" i="4" s="1"/>
  <c r="S23" i="4"/>
  <c r="R23" i="4"/>
  <c r="Q23" i="4"/>
  <c r="P23" i="4"/>
  <c r="S20" i="4"/>
  <c r="R20" i="4"/>
  <c r="Q20" i="4"/>
  <c r="Q15" i="4" s="1"/>
  <c r="P20" i="4"/>
  <c r="P15" i="4" s="1"/>
  <c r="P6" i="4" s="1"/>
  <c r="S15" i="4"/>
  <c r="R15" i="4"/>
  <c r="R6" i="4" s="1"/>
  <c r="S8" i="4"/>
  <c r="R8" i="4"/>
  <c r="Q8" i="4"/>
  <c r="P8" i="4"/>
  <c r="S6" i="4"/>
  <c r="M26" i="4"/>
  <c r="M25" i="4" s="1"/>
  <c r="L26" i="4"/>
  <c r="L25" i="4" s="1"/>
  <c r="K26" i="4"/>
  <c r="K25" i="4" s="1"/>
  <c r="J26" i="4"/>
  <c r="J25" i="4" s="1"/>
  <c r="M23" i="4"/>
  <c r="L23" i="4"/>
  <c r="K23" i="4"/>
  <c r="J23" i="4"/>
  <c r="M20" i="4"/>
  <c r="M15" i="4" s="1"/>
  <c r="M6" i="4" s="1"/>
  <c r="L20" i="4"/>
  <c r="L15" i="4" s="1"/>
  <c r="L6" i="4" s="1"/>
  <c r="K20" i="4"/>
  <c r="J20" i="4"/>
  <c r="J15" i="4" s="1"/>
  <c r="K15" i="4"/>
  <c r="M8" i="4"/>
  <c r="L8" i="4"/>
  <c r="K8" i="4"/>
  <c r="K6" i="4" s="1"/>
  <c r="J8" i="4"/>
  <c r="W14" i="4"/>
  <c r="W12" i="4"/>
  <c r="W10" i="4"/>
  <c r="P100" i="4" l="1"/>
  <c r="Q100" i="4"/>
  <c r="R100" i="4"/>
  <c r="S100" i="4"/>
  <c r="Q51" i="4"/>
  <c r="Q50" i="4" s="1"/>
  <c r="Q49" i="4" s="1"/>
  <c r="Q6" i="4"/>
  <c r="S50" i="4"/>
  <c r="S49" i="4" s="1"/>
  <c r="S190" i="4" s="1"/>
  <c r="S185" i="4" s="1"/>
  <c r="P35" i="4"/>
  <c r="R73" i="4"/>
  <c r="R51" i="4"/>
  <c r="R50" i="4" s="1"/>
  <c r="R49" i="4" s="1"/>
  <c r="J6" i="4"/>
  <c r="P50" i="4"/>
  <c r="P49" i="4" s="1"/>
  <c r="T7" i="4"/>
  <c r="U7" i="4" s="1"/>
  <c r="W134" i="4"/>
  <c r="W46" i="4"/>
  <c r="W44" i="4"/>
  <c r="H88" i="4" l="1"/>
  <c r="T18" i="4"/>
  <c r="V18" i="4" s="1"/>
  <c r="W18" i="4" s="1"/>
  <c r="T19" i="4"/>
  <c r="U19" i="4" l="1"/>
  <c r="V19" i="4"/>
  <c r="W19" i="4" s="1"/>
  <c r="U18" i="4"/>
  <c r="T134" i="4" l="1"/>
  <c r="V134" i="4" s="1"/>
  <c r="U134" i="4"/>
  <c r="C37" i="4" l="1"/>
  <c r="C20" i="4" l="1"/>
  <c r="C8" i="4"/>
  <c r="R188" i="4"/>
  <c r="Q188" i="4"/>
  <c r="P188" i="4"/>
  <c r="M188" i="4"/>
  <c r="L188" i="4"/>
  <c r="K188" i="4"/>
  <c r="J188" i="4"/>
  <c r="G188" i="4"/>
  <c r="N99" i="4"/>
  <c r="R187" i="4"/>
  <c r="C15" i="4" l="1"/>
  <c r="C26" i="4"/>
  <c r="C25" i="4" s="1"/>
  <c r="P187" i="4"/>
  <c r="D187" i="4"/>
  <c r="T28" i="4"/>
  <c r="U44" i="4"/>
  <c r="T46" i="4"/>
  <c r="U46" i="4" s="1"/>
  <c r="T39" i="4"/>
  <c r="U39" i="4" s="1"/>
  <c r="T44" i="4" l="1"/>
  <c r="T41" i="4"/>
  <c r="U41" i="4" s="1"/>
  <c r="T40" i="4"/>
  <c r="U40" i="4" s="1"/>
  <c r="T27" i="4"/>
  <c r="T123" i="4"/>
  <c r="O44" i="4"/>
  <c r="P189" i="4" l="1"/>
  <c r="T43" i="4"/>
  <c r="U43" i="4" s="1"/>
  <c r="T38" i="4"/>
  <c r="U38" i="4" s="1"/>
  <c r="N46" i="4" l="1"/>
  <c r="N39" i="4"/>
  <c r="O39" i="4" s="1"/>
  <c r="N31" i="4"/>
  <c r="N30" i="4"/>
  <c r="N29" i="4"/>
  <c r="N28" i="4"/>
  <c r="O28" i="4" s="1"/>
  <c r="N24" i="4"/>
  <c r="N22" i="4"/>
  <c r="N14" i="4"/>
  <c r="N13" i="4"/>
  <c r="N12" i="4"/>
  <c r="N10" i="4"/>
  <c r="N9" i="4"/>
  <c r="N7" i="4"/>
  <c r="N41" i="4"/>
  <c r="O41" i="4" s="1"/>
  <c r="N11" i="4"/>
  <c r="M189" i="4" l="1"/>
  <c r="N43" i="4"/>
  <c r="O43" i="4" s="1"/>
  <c r="N44" i="4"/>
  <c r="N40" i="4"/>
  <c r="O40" i="4" s="1"/>
  <c r="N27" i="4"/>
  <c r="O27" i="4" s="1"/>
  <c r="N38" i="4"/>
  <c r="O38" i="4" s="1"/>
  <c r="C135" i="4" l="1"/>
  <c r="E20" i="4" l="1"/>
  <c r="E15" i="4" s="1"/>
  <c r="E6" i="4" s="1"/>
  <c r="C129" i="4" l="1"/>
  <c r="D189" i="4" l="1"/>
  <c r="D20" i="4"/>
  <c r="D15" i="4" s="1"/>
  <c r="R197" i="4"/>
  <c r="Q197" i="4"/>
  <c r="P197" i="4"/>
  <c r="T193" i="4"/>
  <c r="R193" i="4"/>
  <c r="Q193" i="4"/>
  <c r="P193" i="4"/>
  <c r="R189" i="4"/>
  <c r="Q189" i="4"/>
  <c r="Q187" i="4"/>
  <c r="M197" i="4"/>
  <c r="L197" i="4"/>
  <c r="K197" i="4"/>
  <c r="J197" i="4"/>
  <c r="M193" i="4"/>
  <c r="N193" i="4" s="1"/>
  <c r="L193" i="4"/>
  <c r="K193" i="4"/>
  <c r="J193" i="4"/>
  <c r="L189" i="4"/>
  <c r="K189" i="4"/>
  <c r="J189" i="4"/>
  <c r="N188" i="4"/>
  <c r="M187" i="4"/>
  <c r="L187" i="4"/>
  <c r="K187" i="4"/>
  <c r="J187" i="4"/>
  <c r="M174" i="4"/>
  <c r="L174" i="4"/>
  <c r="K174" i="4"/>
  <c r="J174" i="4"/>
  <c r="M167" i="4"/>
  <c r="L167" i="4"/>
  <c r="K167" i="4"/>
  <c r="J167" i="4"/>
  <c r="M149" i="4"/>
  <c r="L149" i="4"/>
  <c r="K149" i="4"/>
  <c r="J149" i="4"/>
  <c r="M143" i="4"/>
  <c r="L143" i="4"/>
  <c r="K143" i="4"/>
  <c r="J143" i="4"/>
  <c r="M135" i="4"/>
  <c r="L135" i="4"/>
  <c r="K135" i="4"/>
  <c r="J135" i="4"/>
  <c r="M129" i="4"/>
  <c r="L129" i="4"/>
  <c r="K129" i="4"/>
  <c r="J129" i="4"/>
  <c r="M122" i="4"/>
  <c r="L122" i="4"/>
  <c r="K122" i="4"/>
  <c r="J122" i="4"/>
  <c r="M113" i="4"/>
  <c r="L113" i="4"/>
  <c r="K113" i="4"/>
  <c r="J113" i="4"/>
  <c r="M101" i="4"/>
  <c r="L101" i="4"/>
  <c r="K101" i="4"/>
  <c r="J101" i="4"/>
  <c r="M93" i="4"/>
  <c r="L93" i="4"/>
  <c r="K93" i="4"/>
  <c r="J93" i="4"/>
  <c r="M75" i="4"/>
  <c r="M73" i="4" s="1"/>
  <c r="L75" i="4"/>
  <c r="K75" i="4"/>
  <c r="J75" i="4"/>
  <c r="M64" i="4"/>
  <c r="L64" i="4"/>
  <c r="K64" i="4"/>
  <c r="J64" i="4"/>
  <c r="M61" i="4"/>
  <c r="L61" i="4"/>
  <c r="K61" i="4"/>
  <c r="J61" i="4"/>
  <c r="M58" i="4"/>
  <c r="L58" i="4"/>
  <c r="K58" i="4"/>
  <c r="J58" i="4"/>
  <c r="M55" i="4"/>
  <c r="L55" i="4"/>
  <c r="K55" i="4"/>
  <c r="J55" i="4"/>
  <c r="M52" i="4"/>
  <c r="L52" i="4"/>
  <c r="K52" i="4"/>
  <c r="J52" i="4"/>
  <c r="M45" i="4"/>
  <c r="L45" i="4"/>
  <c r="K45" i="4"/>
  <c r="J45" i="4"/>
  <c r="M42" i="4"/>
  <c r="L42" i="4"/>
  <c r="K42" i="4"/>
  <c r="J42" i="4"/>
  <c r="M37" i="4"/>
  <c r="L37" i="4"/>
  <c r="K37" i="4"/>
  <c r="J37" i="4"/>
  <c r="H148" i="4"/>
  <c r="H147" i="4"/>
  <c r="H146" i="4"/>
  <c r="H145" i="4"/>
  <c r="H144" i="4"/>
  <c r="T148" i="4"/>
  <c r="T147" i="4"/>
  <c r="T146" i="4"/>
  <c r="T145" i="4"/>
  <c r="T144" i="4"/>
  <c r="N148" i="4"/>
  <c r="N147" i="4"/>
  <c r="N146" i="4"/>
  <c r="N145" i="4"/>
  <c r="N144" i="4"/>
  <c r="H192" i="4"/>
  <c r="H191" i="4"/>
  <c r="H186" i="4"/>
  <c r="V203" i="4"/>
  <c r="V202" i="4"/>
  <c r="V201" i="4"/>
  <c r="V200" i="4"/>
  <c r="V199" i="4"/>
  <c r="V198" i="4"/>
  <c r="V196" i="4"/>
  <c r="V195" i="4"/>
  <c r="V194" i="4"/>
  <c r="T203" i="4"/>
  <c r="T202" i="4"/>
  <c r="T201" i="4"/>
  <c r="T200" i="4"/>
  <c r="T199" i="4"/>
  <c r="T198" i="4"/>
  <c r="T196" i="4"/>
  <c r="T195" i="4"/>
  <c r="T194" i="4"/>
  <c r="T192" i="4"/>
  <c r="T191" i="4"/>
  <c r="N203" i="4"/>
  <c r="N201" i="4"/>
  <c r="N200" i="4"/>
  <c r="N199" i="4"/>
  <c r="N198" i="4"/>
  <c r="N196" i="4"/>
  <c r="N195" i="4"/>
  <c r="N194" i="4"/>
  <c r="N192" i="4"/>
  <c r="N191" i="4"/>
  <c r="H203" i="4"/>
  <c r="H202" i="4"/>
  <c r="H201" i="4"/>
  <c r="H200" i="4"/>
  <c r="H199" i="4"/>
  <c r="H198" i="4"/>
  <c r="H196" i="4"/>
  <c r="H195" i="4"/>
  <c r="H194" i="4"/>
  <c r="I186" i="4"/>
  <c r="O186" i="4"/>
  <c r="U186" i="4"/>
  <c r="W186" i="4"/>
  <c r="J100" i="4" l="1"/>
  <c r="K100" i="4"/>
  <c r="L100" i="4"/>
  <c r="L35" i="4"/>
  <c r="M100" i="4"/>
  <c r="T37" i="4"/>
  <c r="M35" i="4"/>
  <c r="T45" i="4"/>
  <c r="T42" i="4"/>
  <c r="N36" i="4"/>
  <c r="O36" i="4" s="1"/>
  <c r="N45" i="4"/>
  <c r="N42" i="4"/>
  <c r="N37" i="4"/>
  <c r="N23" i="4"/>
  <c r="N8" i="4"/>
  <c r="N15" i="4"/>
  <c r="N20" i="4"/>
  <c r="N25" i="4"/>
  <c r="N26" i="4"/>
  <c r="L73" i="4"/>
  <c r="L51" i="4"/>
  <c r="K73" i="4"/>
  <c r="K51" i="4"/>
  <c r="J73" i="4"/>
  <c r="J51" i="4"/>
  <c r="J35" i="4"/>
  <c r="K35" i="4"/>
  <c r="M51" i="4"/>
  <c r="V192" i="4"/>
  <c r="V191" i="4"/>
  <c r="T187" i="4"/>
  <c r="V187" i="4" s="1"/>
  <c r="I192" i="4"/>
  <c r="T189" i="4"/>
  <c r="V189" i="4" s="1"/>
  <c r="T188" i="4"/>
  <c r="V188" i="4" s="1"/>
  <c r="U192" i="4"/>
  <c r="T100" i="4" l="1"/>
  <c r="P190" i="4"/>
  <c r="P185" i="4" s="1"/>
  <c r="M50" i="4"/>
  <c r="M49" i="4" s="1"/>
  <c r="M190" i="4" s="1"/>
  <c r="M185" i="4" s="1"/>
  <c r="N6" i="4"/>
  <c r="N35" i="4"/>
  <c r="L50" i="4"/>
  <c r="L49" i="4" s="1"/>
  <c r="L190" i="4" s="1"/>
  <c r="L185" i="4" s="1"/>
  <c r="K50" i="4"/>
  <c r="K49" i="4" s="1"/>
  <c r="K190" i="4" s="1"/>
  <c r="K185" i="4" s="1"/>
  <c r="J50" i="4"/>
  <c r="J49" i="4" s="1"/>
  <c r="J190" i="4" s="1"/>
  <c r="J185" i="4" s="1"/>
  <c r="W192" i="4"/>
  <c r="Q156" i="4" l="1"/>
  <c r="N187" i="4"/>
  <c r="R190" i="4" l="1"/>
  <c r="Q190" i="4"/>
  <c r="H165" i="4"/>
  <c r="H164" i="4"/>
  <c r="H163" i="4"/>
  <c r="H162" i="4"/>
  <c r="H161" i="4"/>
  <c r="H160" i="4"/>
  <c r="R185" i="4" l="1"/>
  <c r="Q185" i="4"/>
  <c r="G8" i="4"/>
  <c r="H188" i="4" l="1"/>
  <c r="N98" i="4"/>
  <c r="N97" i="4"/>
  <c r="N96" i="4"/>
  <c r="N95" i="4"/>
  <c r="N94" i="4"/>
  <c r="H98" i="4"/>
  <c r="I98" i="4" s="1"/>
  <c r="H96" i="4"/>
  <c r="I96" i="4" s="1"/>
  <c r="G143" i="4" l="1"/>
  <c r="D143" i="4"/>
  <c r="C143" i="4"/>
  <c r="U148" i="4"/>
  <c r="O148" i="4"/>
  <c r="I148" i="4"/>
  <c r="G135" i="4"/>
  <c r="E135" i="4"/>
  <c r="D135" i="4"/>
  <c r="G129" i="4"/>
  <c r="E129" i="4"/>
  <c r="D129" i="4"/>
  <c r="W142" i="4"/>
  <c r="U142" i="4"/>
  <c r="T142" i="4"/>
  <c r="O142" i="4"/>
  <c r="N142" i="4"/>
  <c r="I142" i="4"/>
  <c r="H142" i="4"/>
  <c r="T141" i="4"/>
  <c r="U141" i="4" s="1"/>
  <c r="N141" i="4"/>
  <c r="O141" i="4" s="1"/>
  <c r="H141" i="4"/>
  <c r="I141" i="4" s="1"/>
  <c r="W140" i="4"/>
  <c r="U140" i="4"/>
  <c r="T140" i="4"/>
  <c r="O140" i="4"/>
  <c r="N140" i="4"/>
  <c r="I140" i="4"/>
  <c r="H140" i="4"/>
  <c r="T139" i="4"/>
  <c r="N139" i="4"/>
  <c r="H139" i="4"/>
  <c r="T138" i="4"/>
  <c r="U138" i="4" s="1"/>
  <c r="N138" i="4"/>
  <c r="O138" i="4" s="1"/>
  <c r="H138" i="4"/>
  <c r="I138" i="4" s="1"/>
  <c r="W137" i="4"/>
  <c r="U137" i="4"/>
  <c r="T137" i="4"/>
  <c r="O137" i="4"/>
  <c r="N137" i="4"/>
  <c r="I137" i="4"/>
  <c r="H137" i="4"/>
  <c r="T136" i="4"/>
  <c r="U136" i="4" s="1"/>
  <c r="N136" i="4"/>
  <c r="O136" i="4" s="1"/>
  <c r="H136" i="4"/>
  <c r="I136" i="4" s="1"/>
  <c r="H133" i="4"/>
  <c r="H132" i="4"/>
  <c r="I132" i="4" s="1"/>
  <c r="H131" i="4"/>
  <c r="I131" i="4" s="1"/>
  <c r="H130" i="4"/>
  <c r="T133" i="4"/>
  <c r="U133" i="4" s="1"/>
  <c r="N133" i="4"/>
  <c r="O133" i="4" s="1"/>
  <c r="I133" i="4"/>
  <c r="T132" i="4"/>
  <c r="U132" i="4" s="1"/>
  <c r="N132" i="4"/>
  <c r="O132" i="4" s="1"/>
  <c r="T131" i="4"/>
  <c r="U131" i="4" s="1"/>
  <c r="N131" i="4"/>
  <c r="G122" i="4"/>
  <c r="C122" i="4"/>
  <c r="H128" i="4"/>
  <c r="I128" i="4" s="1"/>
  <c r="T128" i="4"/>
  <c r="U128" i="4" s="1"/>
  <c r="N128" i="4"/>
  <c r="O128" i="4" s="1"/>
  <c r="G113" i="4"/>
  <c r="D113" i="4"/>
  <c r="W121" i="4"/>
  <c r="U121" i="4"/>
  <c r="T121" i="4"/>
  <c r="O121" i="4"/>
  <c r="N121" i="4"/>
  <c r="I121" i="4"/>
  <c r="H121" i="4"/>
  <c r="W120" i="4"/>
  <c r="U120" i="4"/>
  <c r="T120" i="4"/>
  <c r="O120" i="4"/>
  <c r="N120" i="4"/>
  <c r="I120" i="4"/>
  <c r="H120" i="4"/>
  <c r="G101" i="4"/>
  <c r="E101" i="4"/>
  <c r="D101" i="4"/>
  <c r="C101" i="4"/>
  <c r="W112" i="4"/>
  <c r="U112" i="4"/>
  <c r="T112" i="4"/>
  <c r="O112" i="4"/>
  <c r="N112" i="4"/>
  <c r="I112" i="4"/>
  <c r="H112" i="4"/>
  <c r="T111" i="4"/>
  <c r="U111" i="4" s="1"/>
  <c r="N111" i="4"/>
  <c r="O111" i="4" s="1"/>
  <c r="H111" i="4"/>
  <c r="I111" i="4" s="1"/>
  <c r="T110" i="4"/>
  <c r="U110" i="4" s="1"/>
  <c r="N110" i="4"/>
  <c r="O110" i="4" s="1"/>
  <c r="H110" i="4"/>
  <c r="I110" i="4" s="1"/>
  <c r="T98" i="4"/>
  <c r="V98" i="4" s="1"/>
  <c r="W98" i="4" s="1"/>
  <c r="O98" i="4"/>
  <c r="C42" i="4"/>
  <c r="T22" i="4"/>
  <c r="U22" i="4" s="1"/>
  <c r="T21" i="4"/>
  <c r="U21" i="4" s="1"/>
  <c r="O21" i="4"/>
  <c r="O22" i="4"/>
  <c r="O16" i="4"/>
  <c r="H22" i="4"/>
  <c r="I22" i="4" s="1"/>
  <c r="H21" i="4"/>
  <c r="I21" i="4" s="1"/>
  <c r="G20" i="4"/>
  <c r="G15" i="4" s="1"/>
  <c r="C75" i="4"/>
  <c r="G100" i="4" l="1"/>
  <c r="U42" i="4"/>
  <c r="O42" i="4"/>
  <c r="U37" i="4"/>
  <c r="O37" i="4"/>
  <c r="T143" i="4"/>
  <c r="V137" i="4"/>
  <c r="U98" i="4"/>
  <c r="V111" i="4"/>
  <c r="W111" i="4" s="1"/>
  <c r="V136" i="4"/>
  <c r="W136" i="4" s="1"/>
  <c r="V140" i="4"/>
  <c r="V131" i="4"/>
  <c r="W131" i="4" s="1"/>
  <c r="V128" i="4"/>
  <c r="W128" i="4" s="1"/>
  <c r="V121" i="4"/>
  <c r="C35" i="4"/>
  <c r="V132" i="4"/>
  <c r="W132" i="4" s="1"/>
  <c r="V133" i="4"/>
  <c r="W133" i="4" s="1"/>
  <c r="V138" i="4"/>
  <c r="W138" i="4" s="1"/>
  <c r="V142" i="4"/>
  <c r="V148" i="4"/>
  <c r="W148" i="4" s="1"/>
  <c r="V141" i="4"/>
  <c r="W141" i="4" s="1"/>
  <c r="O131" i="4"/>
  <c r="V110" i="4"/>
  <c r="W110" i="4" s="1"/>
  <c r="V112" i="4"/>
  <c r="V120" i="4"/>
  <c r="V139" i="4"/>
  <c r="H135" i="4"/>
  <c r="N135" i="4"/>
  <c r="T135" i="4"/>
  <c r="H20" i="4"/>
  <c r="I20" i="4" s="1"/>
  <c r="O20" i="4"/>
  <c r="V21" i="4"/>
  <c r="W21" i="4" s="1"/>
  <c r="V22" i="4"/>
  <c r="W22" i="4" s="1"/>
  <c r="T20" i="4"/>
  <c r="C93" i="4"/>
  <c r="O35" i="4" l="1"/>
  <c r="U135" i="4"/>
  <c r="C113" i="4"/>
  <c r="C100" i="4" s="1"/>
  <c r="I139" i="4"/>
  <c r="O139" i="4"/>
  <c r="W139" i="4"/>
  <c r="U139" i="4"/>
  <c r="V135" i="4"/>
  <c r="U20" i="4"/>
  <c r="V20" i="4"/>
  <c r="W20" i="4" s="1"/>
  <c r="I135" i="4" l="1"/>
  <c r="O135" i="4"/>
  <c r="W135" i="4"/>
  <c r="W203" i="4"/>
  <c r="W202" i="4"/>
  <c r="W201" i="4"/>
  <c r="W200" i="4"/>
  <c r="W199" i="4"/>
  <c r="W198" i="4"/>
  <c r="W196" i="4"/>
  <c r="W195" i="4"/>
  <c r="W194" i="4"/>
  <c r="W191" i="4"/>
  <c r="W190" i="4"/>
  <c r="W189" i="4"/>
  <c r="W187" i="4"/>
  <c r="W180" i="4"/>
  <c r="W179" i="4"/>
  <c r="W178" i="4"/>
  <c r="W177" i="4"/>
  <c r="W176" i="4"/>
  <c r="W175" i="4"/>
  <c r="W173" i="4"/>
  <c r="W172" i="4"/>
  <c r="W171" i="4"/>
  <c r="W170" i="4"/>
  <c r="W169" i="4"/>
  <c r="W168" i="4"/>
  <c r="W165" i="4"/>
  <c r="W164" i="4"/>
  <c r="W163" i="4"/>
  <c r="W162" i="4"/>
  <c r="W161" i="4"/>
  <c r="W160" i="4"/>
  <c r="W108" i="4"/>
  <c r="W104" i="4"/>
  <c r="W103" i="4"/>
  <c r="W78" i="4"/>
  <c r="W74" i="4"/>
  <c r="W63" i="4"/>
  <c r="W62" i="4"/>
  <c r="W31" i="4"/>
  <c r="W30" i="4"/>
  <c r="W29" i="4"/>
  <c r="W24" i="4"/>
  <c r="U203" i="4"/>
  <c r="U202" i="4"/>
  <c r="U201" i="4"/>
  <c r="U200" i="4"/>
  <c r="U199" i="4"/>
  <c r="U198" i="4"/>
  <c r="U196" i="4"/>
  <c r="U195" i="4"/>
  <c r="U194" i="4"/>
  <c r="U191" i="4"/>
  <c r="U190" i="4"/>
  <c r="U189" i="4"/>
  <c r="U187" i="4"/>
  <c r="U180" i="4"/>
  <c r="U179" i="4"/>
  <c r="U178" i="4"/>
  <c r="U177" i="4"/>
  <c r="U176" i="4"/>
  <c r="U175" i="4"/>
  <c r="U173" i="4"/>
  <c r="U172" i="4"/>
  <c r="U171" i="4"/>
  <c r="U170" i="4"/>
  <c r="U169" i="4"/>
  <c r="U168" i="4"/>
  <c r="U165" i="4"/>
  <c r="U164" i="4"/>
  <c r="U163" i="4"/>
  <c r="U162" i="4"/>
  <c r="U161" i="4"/>
  <c r="U160" i="4"/>
  <c r="U108" i="4"/>
  <c r="U104" i="4"/>
  <c r="U103" i="4"/>
  <c r="U78" i="4"/>
  <c r="U74" i="4"/>
  <c r="U63" i="4"/>
  <c r="U62" i="4"/>
  <c r="U31" i="4"/>
  <c r="U30" i="4"/>
  <c r="U29" i="4"/>
  <c r="U24" i="4"/>
  <c r="U14" i="4"/>
  <c r="T180" i="4"/>
  <c r="T179" i="4"/>
  <c r="T178" i="4"/>
  <c r="T177" i="4"/>
  <c r="T176" i="4"/>
  <c r="T175" i="4"/>
  <c r="T173" i="4"/>
  <c r="T172" i="4"/>
  <c r="T171" i="4"/>
  <c r="T170" i="4"/>
  <c r="T169" i="4"/>
  <c r="T168" i="4"/>
  <c r="T165" i="4"/>
  <c r="T164" i="4"/>
  <c r="T163" i="4"/>
  <c r="T162" i="4"/>
  <c r="T161" i="4"/>
  <c r="T160" i="4"/>
  <c r="T154" i="4"/>
  <c r="T152" i="4"/>
  <c r="U152" i="4" s="1"/>
  <c r="T151" i="4"/>
  <c r="T150" i="4"/>
  <c r="U147" i="4"/>
  <c r="U146" i="4"/>
  <c r="U145" i="4"/>
  <c r="U144" i="4"/>
  <c r="T130" i="4"/>
  <c r="U130" i="4" s="1"/>
  <c r="T127" i="4"/>
  <c r="U127" i="4" s="1"/>
  <c r="T126" i="4"/>
  <c r="U126" i="4" s="1"/>
  <c r="T125" i="4"/>
  <c r="U125" i="4" s="1"/>
  <c r="T124" i="4"/>
  <c r="U124" i="4" s="1"/>
  <c r="U123" i="4"/>
  <c r="T119" i="4"/>
  <c r="U119" i="4" s="1"/>
  <c r="T118" i="4"/>
  <c r="U118" i="4" s="1"/>
  <c r="T117" i="4"/>
  <c r="U117" i="4" s="1"/>
  <c r="T116" i="4"/>
  <c r="U116" i="4" s="1"/>
  <c r="T115" i="4"/>
  <c r="U115" i="4" s="1"/>
  <c r="T114" i="4"/>
  <c r="U114" i="4" s="1"/>
  <c r="T109" i="4"/>
  <c r="U109" i="4" s="1"/>
  <c r="T108" i="4"/>
  <c r="T107" i="4"/>
  <c r="U107" i="4" s="1"/>
  <c r="T106" i="4"/>
  <c r="U106" i="4" s="1"/>
  <c r="T105" i="4"/>
  <c r="U105" i="4" s="1"/>
  <c r="T104" i="4"/>
  <c r="T103" i="4"/>
  <c r="T102" i="4"/>
  <c r="U102" i="4" s="1"/>
  <c r="T99" i="4"/>
  <c r="U99" i="4" s="1"/>
  <c r="T97" i="4"/>
  <c r="U97" i="4" s="1"/>
  <c r="T96" i="4"/>
  <c r="U96" i="4" s="1"/>
  <c r="T95" i="4"/>
  <c r="U95" i="4" s="1"/>
  <c r="T94" i="4"/>
  <c r="U94" i="4" s="1"/>
  <c r="T91" i="4"/>
  <c r="U91" i="4" s="1"/>
  <c r="T90" i="4"/>
  <c r="U90" i="4" s="1"/>
  <c r="T89" i="4"/>
  <c r="U89" i="4" s="1"/>
  <c r="T87" i="4"/>
  <c r="U87" i="4" s="1"/>
  <c r="T86" i="4"/>
  <c r="U86" i="4" s="1"/>
  <c r="T85" i="4"/>
  <c r="U85" i="4" s="1"/>
  <c r="T84" i="4"/>
  <c r="U84" i="4" s="1"/>
  <c r="T83" i="4"/>
  <c r="U83" i="4" s="1"/>
  <c r="T82" i="4"/>
  <c r="U82" i="4" s="1"/>
  <c r="T81" i="4"/>
  <c r="U81" i="4" s="1"/>
  <c r="T80" i="4"/>
  <c r="U80" i="4" s="1"/>
  <c r="T79" i="4"/>
  <c r="U79" i="4" s="1"/>
  <c r="T78" i="4"/>
  <c r="T77" i="4"/>
  <c r="U77" i="4" s="1"/>
  <c r="T76" i="4"/>
  <c r="U76" i="4" s="1"/>
  <c r="T74" i="4"/>
  <c r="T72" i="4"/>
  <c r="U72" i="4" s="1"/>
  <c r="T71" i="4"/>
  <c r="U71" i="4" s="1"/>
  <c r="T70" i="4"/>
  <c r="U70" i="4" s="1"/>
  <c r="T69" i="4"/>
  <c r="U69" i="4" s="1"/>
  <c r="T68" i="4"/>
  <c r="U68" i="4" s="1"/>
  <c r="T67" i="4"/>
  <c r="U67" i="4" s="1"/>
  <c r="T66" i="4"/>
  <c r="U66" i="4" s="1"/>
  <c r="T65" i="4"/>
  <c r="U65" i="4" s="1"/>
  <c r="T63" i="4"/>
  <c r="T62" i="4"/>
  <c r="T60" i="4"/>
  <c r="U60" i="4" s="1"/>
  <c r="T59" i="4"/>
  <c r="U59" i="4" s="1"/>
  <c r="T57" i="4"/>
  <c r="T56" i="4"/>
  <c r="U56" i="4" s="1"/>
  <c r="T54" i="4"/>
  <c r="U54" i="4" s="1"/>
  <c r="T53" i="4"/>
  <c r="U53" i="4" s="1"/>
  <c r="T31" i="4"/>
  <c r="T30" i="4"/>
  <c r="T29" i="4"/>
  <c r="U28" i="4"/>
  <c r="U27" i="4"/>
  <c r="T24" i="4"/>
  <c r="T16" i="4"/>
  <c r="U16" i="4" s="1"/>
  <c r="T14" i="4"/>
  <c r="T13" i="4"/>
  <c r="U13" i="4" s="1"/>
  <c r="T12" i="4"/>
  <c r="U12" i="4" s="1"/>
  <c r="T11" i="4"/>
  <c r="U11" i="4" s="1"/>
  <c r="T10" i="4"/>
  <c r="U10" i="4" s="1"/>
  <c r="T9" i="4"/>
  <c r="U9" i="4" s="1"/>
  <c r="O203" i="4"/>
  <c r="O202" i="4"/>
  <c r="O201" i="4"/>
  <c r="O200" i="4"/>
  <c r="O199" i="4"/>
  <c r="O198" i="4"/>
  <c r="O196" i="4"/>
  <c r="O195" i="4"/>
  <c r="O194" i="4"/>
  <c r="O191" i="4"/>
  <c r="O190" i="4"/>
  <c r="O189" i="4"/>
  <c r="O187" i="4"/>
  <c r="N202" i="4"/>
  <c r="O180" i="4"/>
  <c r="O179" i="4"/>
  <c r="O178" i="4"/>
  <c r="O177" i="4"/>
  <c r="O176" i="4"/>
  <c r="O175" i="4"/>
  <c r="O173" i="4"/>
  <c r="O172" i="4"/>
  <c r="O171" i="4"/>
  <c r="O170" i="4"/>
  <c r="O169" i="4"/>
  <c r="O168" i="4"/>
  <c r="O165" i="4"/>
  <c r="O164" i="4"/>
  <c r="O163" i="4"/>
  <c r="O162" i="4"/>
  <c r="O161" i="4"/>
  <c r="O160" i="4"/>
  <c r="O118" i="4"/>
  <c r="O108" i="4"/>
  <c r="O104" i="4"/>
  <c r="O103" i="4"/>
  <c r="O78" i="4"/>
  <c r="O74" i="4"/>
  <c r="O63" i="4"/>
  <c r="O62" i="4"/>
  <c r="O31" i="4"/>
  <c r="O30" i="4"/>
  <c r="O29" i="4"/>
  <c r="O24" i="4"/>
  <c r="O14" i="4"/>
  <c r="O13" i="4"/>
  <c r="O9" i="4"/>
  <c r="N180" i="4"/>
  <c r="N179" i="4"/>
  <c r="N178" i="4"/>
  <c r="N177" i="4"/>
  <c r="N176" i="4"/>
  <c r="N175" i="4"/>
  <c r="N173" i="4"/>
  <c r="N172" i="4"/>
  <c r="N171" i="4"/>
  <c r="N170" i="4"/>
  <c r="N169" i="4"/>
  <c r="N168" i="4"/>
  <c r="N165" i="4"/>
  <c r="N164" i="4"/>
  <c r="N163" i="4"/>
  <c r="N162" i="4"/>
  <c r="N161" i="4"/>
  <c r="N160" i="4"/>
  <c r="N154" i="4"/>
  <c r="O154" i="4" s="1"/>
  <c r="N152" i="4"/>
  <c r="O152" i="4" s="1"/>
  <c r="N151" i="4"/>
  <c r="O151" i="4" s="1"/>
  <c r="N150" i="4"/>
  <c r="O150" i="4" s="1"/>
  <c r="O147" i="4"/>
  <c r="O146" i="4"/>
  <c r="O145" i="4"/>
  <c r="O144" i="4"/>
  <c r="N130" i="4"/>
  <c r="O130" i="4" s="1"/>
  <c r="N127" i="4"/>
  <c r="O127" i="4" s="1"/>
  <c r="N126" i="4"/>
  <c r="O126" i="4" s="1"/>
  <c r="N125" i="4"/>
  <c r="O125" i="4" s="1"/>
  <c r="N124" i="4"/>
  <c r="O124" i="4" s="1"/>
  <c r="N123" i="4"/>
  <c r="O123" i="4" s="1"/>
  <c r="N119" i="4"/>
  <c r="O119" i="4" s="1"/>
  <c r="N118" i="4"/>
  <c r="N117" i="4"/>
  <c r="O117" i="4" s="1"/>
  <c r="N116" i="4"/>
  <c r="O116" i="4" s="1"/>
  <c r="N115" i="4"/>
  <c r="O115" i="4" s="1"/>
  <c r="N114" i="4"/>
  <c r="O114" i="4" s="1"/>
  <c r="N109" i="4"/>
  <c r="O109" i="4" s="1"/>
  <c r="N108" i="4"/>
  <c r="N107" i="4"/>
  <c r="O107" i="4" s="1"/>
  <c r="N106" i="4"/>
  <c r="O106" i="4" s="1"/>
  <c r="N105" i="4"/>
  <c r="O105" i="4" s="1"/>
  <c r="N104" i="4"/>
  <c r="N103" i="4"/>
  <c r="N102" i="4"/>
  <c r="O102" i="4" s="1"/>
  <c r="O99" i="4"/>
  <c r="O97" i="4"/>
  <c r="O96" i="4"/>
  <c r="O95" i="4"/>
  <c r="O94" i="4"/>
  <c r="N91" i="4"/>
  <c r="O91" i="4" s="1"/>
  <c r="N90" i="4"/>
  <c r="O90" i="4" s="1"/>
  <c r="N89" i="4"/>
  <c r="O89" i="4" s="1"/>
  <c r="N87" i="4"/>
  <c r="O87" i="4" s="1"/>
  <c r="N86" i="4"/>
  <c r="O86" i="4" s="1"/>
  <c r="N85" i="4"/>
  <c r="O85" i="4" s="1"/>
  <c r="N84" i="4"/>
  <c r="O84" i="4" s="1"/>
  <c r="N83" i="4"/>
  <c r="O83" i="4" s="1"/>
  <c r="N82" i="4"/>
  <c r="O82" i="4" s="1"/>
  <c r="N81" i="4"/>
  <c r="O81" i="4" s="1"/>
  <c r="N80" i="4"/>
  <c r="O80" i="4" s="1"/>
  <c r="N79" i="4"/>
  <c r="O79" i="4" s="1"/>
  <c r="N78" i="4"/>
  <c r="N77" i="4"/>
  <c r="O77" i="4" s="1"/>
  <c r="N76" i="4"/>
  <c r="O76" i="4" s="1"/>
  <c r="N74" i="4"/>
  <c r="N72" i="4"/>
  <c r="O72" i="4" s="1"/>
  <c r="N71" i="4"/>
  <c r="O71" i="4" s="1"/>
  <c r="N70" i="4"/>
  <c r="O70" i="4" s="1"/>
  <c r="N69" i="4"/>
  <c r="O69" i="4" s="1"/>
  <c r="N68" i="4"/>
  <c r="O68" i="4" s="1"/>
  <c r="N67" i="4"/>
  <c r="O67" i="4" s="1"/>
  <c r="N66" i="4"/>
  <c r="O66" i="4" s="1"/>
  <c r="N65" i="4"/>
  <c r="O65" i="4" s="1"/>
  <c r="N63" i="4"/>
  <c r="N62" i="4"/>
  <c r="N60" i="4"/>
  <c r="O60" i="4" s="1"/>
  <c r="N59" i="4"/>
  <c r="O59" i="4" s="1"/>
  <c r="N57" i="4"/>
  <c r="O57" i="4" s="1"/>
  <c r="N56" i="4"/>
  <c r="O56" i="4" s="1"/>
  <c r="N54" i="4"/>
  <c r="O54" i="4" s="1"/>
  <c r="N53" i="4"/>
  <c r="O53" i="4" s="1"/>
  <c r="O46" i="4"/>
  <c r="O12" i="4"/>
  <c r="O11" i="4"/>
  <c r="O10" i="4"/>
  <c r="O7" i="4"/>
  <c r="I203" i="4"/>
  <c r="I202" i="4"/>
  <c r="I201" i="4"/>
  <c r="I200" i="4"/>
  <c r="I199" i="4"/>
  <c r="I198" i="4"/>
  <c r="I196" i="4"/>
  <c r="I195" i="4"/>
  <c r="I194" i="4"/>
  <c r="I191" i="4"/>
  <c r="I190" i="4"/>
  <c r="I189" i="4"/>
  <c r="I187" i="4"/>
  <c r="I180" i="4"/>
  <c r="I179" i="4"/>
  <c r="I178" i="4"/>
  <c r="I177" i="4"/>
  <c r="I176" i="4"/>
  <c r="I175" i="4"/>
  <c r="I173" i="4"/>
  <c r="I172" i="4"/>
  <c r="I171" i="4"/>
  <c r="I170" i="4"/>
  <c r="I169" i="4"/>
  <c r="I168" i="4"/>
  <c r="I165" i="4"/>
  <c r="I164" i="4"/>
  <c r="I163" i="4"/>
  <c r="I162" i="4"/>
  <c r="I161" i="4"/>
  <c r="I160" i="4"/>
  <c r="I108" i="4"/>
  <c r="I104" i="4"/>
  <c r="I103" i="4"/>
  <c r="I78" i="4"/>
  <c r="I74" i="4"/>
  <c r="I63" i="4"/>
  <c r="I62" i="4"/>
  <c r="I44" i="4"/>
  <c r="H180" i="4"/>
  <c r="H179" i="4"/>
  <c r="H178" i="4"/>
  <c r="H177" i="4"/>
  <c r="H176" i="4"/>
  <c r="H175" i="4"/>
  <c r="H173" i="4"/>
  <c r="H172" i="4"/>
  <c r="H171" i="4"/>
  <c r="H170" i="4"/>
  <c r="H169" i="4"/>
  <c r="H168" i="4"/>
  <c r="H152" i="4"/>
  <c r="H126" i="4"/>
  <c r="I126" i="4" s="1"/>
  <c r="H124" i="4"/>
  <c r="I124" i="4" s="1"/>
  <c r="H119" i="4"/>
  <c r="H118" i="4"/>
  <c r="H117" i="4"/>
  <c r="I117" i="4" s="1"/>
  <c r="H116" i="4"/>
  <c r="I116" i="4" s="1"/>
  <c r="H115" i="4"/>
  <c r="H109" i="4"/>
  <c r="I109" i="4" s="1"/>
  <c r="H108" i="4"/>
  <c r="H107" i="4"/>
  <c r="I107" i="4" s="1"/>
  <c r="H106" i="4"/>
  <c r="H105" i="4"/>
  <c r="H104" i="4"/>
  <c r="H103" i="4"/>
  <c r="H102" i="4"/>
  <c r="I102" i="4" s="1"/>
  <c r="H87" i="4"/>
  <c r="I87" i="4" s="1"/>
  <c r="H86" i="4"/>
  <c r="H78" i="4"/>
  <c r="H74" i="4"/>
  <c r="H71" i="4"/>
  <c r="H63" i="4"/>
  <c r="H62" i="4"/>
  <c r="H46" i="4"/>
  <c r="H39" i="4"/>
  <c r="V39" i="4" s="1"/>
  <c r="W39" i="4" s="1"/>
  <c r="I31" i="4"/>
  <c r="I30" i="4"/>
  <c r="I29" i="4"/>
  <c r="I24" i="4"/>
  <c r="I14" i="4"/>
  <c r="H31" i="4"/>
  <c r="H30" i="4"/>
  <c r="H29" i="4"/>
  <c r="H28" i="4"/>
  <c r="H24" i="4"/>
  <c r="H14" i="4"/>
  <c r="H13" i="4"/>
  <c r="I13" i="4" s="1"/>
  <c r="H12" i="4"/>
  <c r="H10" i="4"/>
  <c r="I10" i="4" s="1"/>
  <c r="H9" i="4"/>
  <c r="I9" i="4" s="1"/>
  <c r="V193" i="4"/>
  <c r="N197" i="4"/>
  <c r="N189" i="4"/>
  <c r="U154" i="4" l="1"/>
  <c r="U150" i="4"/>
  <c r="U151" i="4"/>
  <c r="V165" i="4"/>
  <c r="V197" i="4"/>
  <c r="T197" i="4"/>
  <c r="V170" i="4"/>
  <c r="V175" i="4"/>
  <c r="V179" i="4"/>
  <c r="V160" i="4"/>
  <c r="V164" i="4"/>
  <c r="V115" i="4"/>
  <c r="W115" i="4" s="1"/>
  <c r="V119" i="4"/>
  <c r="W119" i="4" s="1"/>
  <c r="V171" i="4"/>
  <c r="V176" i="4"/>
  <c r="V180" i="4"/>
  <c r="V130" i="4"/>
  <c r="W130" i="4" s="1"/>
  <c r="V169" i="4"/>
  <c r="V173" i="4"/>
  <c r="V178" i="4"/>
  <c r="V168" i="4"/>
  <c r="V172" i="4"/>
  <c r="V177" i="4"/>
  <c r="V152" i="4"/>
  <c r="W152" i="4" s="1"/>
  <c r="V117" i="4"/>
  <c r="W117" i="4" s="1"/>
  <c r="V162" i="4"/>
  <c r="V9" i="4"/>
  <c r="W9" i="4" s="1"/>
  <c r="V13" i="4"/>
  <c r="W13" i="4" s="1"/>
  <c r="V29" i="4"/>
  <c r="V62" i="4"/>
  <c r="V78" i="4"/>
  <c r="V126" i="4"/>
  <c r="W126" i="4" s="1"/>
  <c r="V86" i="4"/>
  <c r="W86" i="4" s="1"/>
  <c r="V118" i="4"/>
  <c r="W118" i="4" s="1"/>
  <c r="V163" i="4"/>
  <c r="V96" i="4"/>
  <c r="W96" i="4" s="1"/>
  <c r="V105" i="4"/>
  <c r="W105" i="4" s="1"/>
  <c r="V116" i="4"/>
  <c r="W116" i="4" s="1"/>
  <c r="V124" i="4"/>
  <c r="W124" i="4" s="1"/>
  <c r="V161" i="4"/>
  <c r="I119" i="4"/>
  <c r="I130" i="4"/>
  <c r="I152" i="4"/>
  <c r="V106" i="4"/>
  <c r="W106" i="4" s="1"/>
  <c r="I115" i="4"/>
  <c r="V102" i="4"/>
  <c r="W102" i="4" s="1"/>
  <c r="V10" i="4"/>
  <c r="V14" i="4"/>
  <c r="I118" i="4"/>
  <c r="V103" i="4"/>
  <c r="V107" i="4"/>
  <c r="W107" i="4" s="1"/>
  <c r="V31" i="4"/>
  <c r="V71" i="4"/>
  <c r="W71" i="4" s="1"/>
  <c r="V104" i="4"/>
  <c r="V30" i="4"/>
  <c r="V63" i="4"/>
  <c r="V46" i="4"/>
  <c r="V87" i="4"/>
  <c r="W87" i="4" s="1"/>
  <c r="V108" i="4"/>
  <c r="V12" i="4"/>
  <c r="V24" i="4"/>
  <c r="V28" i="4"/>
  <c r="W28" i="4" s="1"/>
  <c r="V74" i="4"/>
  <c r="V109" i="4"/>
  <c r="W109" i="4" s="1"/>
  <c r="I46" i="4"/>
  <c r="I28" i="4"/>
  <c r="I39" i="4"/>
  <c r="I86" i="4"/>
  <c r="I105" i="4"/>
  <c r="I12" i="4"/>
  <c r="I71" i="4"/>
  <c r="I106" i="4"/>
  <c r="G193" i="4"/>
  <c r="H193" i="4" s="1"/>
  <c r="G189" i="4"/>
  <c r="H189" i="4" s="1"/>
  <c r="G187" i="4"/>
  <c r="H187" i="4" s="1"/>
  <c r="G197" i="4"/>
  <c r="H197" i="4" s="1"/>
  <c r="G174" i="4"/>
  <c r="G167" i="4"/>
  <c r="G149" i="4"/>
  <c r="G93" i="4"/>
  <c r="G75" i="4"/>
  <c r="G64" i="4"/>
  <c r="G61" i="4"/>
  <c r="G58" i="4"/>
  <c r="G55" i="4"/>
  <c r="G52" i="4"/>
  <c r="G45" i="4"/>
  <c r="G42" i="4"/>
  <c r="G37" i="4"/>
  <c r="G26" i="4"/>
  <c r="G25" i="4" s="1"/>
  <c r="G23" i="4"/>
  <c r="T190" i="4" l="1"/>
  <c r="V190" i="4" s="1"/>
  <c r="G73" i="4"/>
  <c r="G6" i="4"/>
  <c r="G51" i="4"/>
  <c r="G35" i="4" l="1"/>
  <c r="S156" i="4"/>
  <c r="M156" i="4"/>
  <c r="G50" i="4"/>
  <c r="G49" i="4" s="1"/>
  <c r="G190" i="4" s="1"/>
  <c r="H190" i="4" s="1"/>
  <c r="V147" i="4"/>
  <c r="W147" i="4" s="1"/>
  <c r="I147" i="4"/>
  <c r="N190" i="4"/>
  <c r="G185" i="4" l="1"/>
  <c r="G156" i="4"/>
  <c r="H185" i="4" l="1"/>
  <c r="H59" i="4"/>
  <c r="H99" i="4"/>
  <c r="H127" i="4"/>
  <c r="V59" i="4" l="1"/>
  <c r="W59" i="4" s="1"/>
  <c r="I59" i="4"/>
  <c r="I146" i="4"/>
  <c r="V146" i="4"/>
  <c r="W146" i="4" s="1"/>
  <c r="I99" i="4"/>
  <c r="V99" i="4"/>
  <c r="W99" i="4" s="1"/>
  <c r="V127" i="4"/>
  <c r="W127" i="4" s="1"/>
  <c r="I127" i="4"/>
  <c r="H67" i="4" l="1"/>
  <c r="E122" i="4"/>
  <c r="E189" i="4"/>
  <c r="H70" i="4"/>
  <c r="H89" i="4"/>
  <c r="H82" i="4"/>
  <c r="H11" i="4"/>
  <c r="H7" i="4"/>
  <c r="V7" i="4" s="1"/>
  <c r="W7" i="4" s="1"/>
  <c r="E26" i="4"/>
  <c r="O26" i="4"/>
  <c r="O25" i="4" l="1"/>
  <c r="V82" i="4"/>
  <c r="W82" i="4" s="1"/>
  <c r="I82" i="4"/>
  <c r="V89" i="4"/>
  <c r="W89" i="4" s="1"/>
  <c r="I89" i="4"/>
  <c r="V70" i="4"/>
  <c r="W70" i="4" s="1"/>
  <c r="I70" i="4"/>
  <c r="V67" i="4"/>
  <c r="W67" i="4" s="1"/>
  <c r="I67" i="4"/>
  <c r="E143" i="4"/>
  <c r="H143" i="4" s="1"/>
  <c r="E113" i="4"/>
  <c r="E100" i="4" s="1"/>
  <c r="H114" i="4"/>
  <c r="T26" i="4"/>
  <c r="U26" i="4" s="1"/>
  <c r="V11" i="4"/>
  <c r="W11" i="4" s="1"/>
  <c r="I11" i="4"/>
  <c r="I7" i="4"/>
  <c r="E187" i="4"/>
  <c r="E37" i="4"/>
  <c r="H41" i="4"/>
  <c r="V41" i="4" s="1"/>
  <c r="W41" i="4" s="1"/>
  <c r="H40" i="4"/>
  <c r="V40" i="4" s="1"/>
  <c r="W40" i="4" s="1"/>
  <c r="T15" i="4"/>
  <c r="I40" i="4" l="1"/>
  <c r="V114" i="4"/>
  <c r="W114" i="4" s="1"/>
  <c r="I114" i="4"/>
  <c r="I144" i="4"/>
  <c r="V144" i="4"/>
  <c r="W144" i="4" s="1"/>
  <c r="U15" i="4"/>
  <c r="O15" i="4"/>
  <c r="I41" i="4"/>
  <c r="H91" i="4" l="1"/>
  <c r="H154" i="4"/>
  <c r="H151" i="4"/>
  <c r="H125" i="4"/>
  <c r="H97" i="4"/>
  <c r="I97" i="4" s="1"/>
  <c r="H95" i="4"/>
  <c r="I95" i="4" s="1"/>
  <c r="H94" i="4"/>
  <c r="I94" i="4" s="1"/>
  <c r="H90" i="4"/>
  <c r="H85" i="4"/>
  <c r="H84" i="4"/>
  <c r="H83" i="4"/>
  <c r="H81" i="4"/>
  <c r="H80" i="4"/>
  <c r="H79" i="4"/>
  <c r="H77" i="4"/>
  <c r="H76" i="4"/>
  <c r="H72" i="4"/>
  <c r="H69" i="4"/>
  <c r="H68" i="4"/>
  <c r="H66" i="4"/>
  <c r="H65" i="4"/>
  <c r="H60" i="4"/>
  <c r="H57" i="4"/>
  <c r="H56" i="4"/>
  <c r="H54" i="4"/>
  <c r="H53" i="4"/>
  <c r="H44" i="4"/>
  <c r="V44" i="4" s="1"/>
  <c r="H43" i="4"/>
  <c r="V43" i="4" s="1"/>
  <c r="W43" i="4" s="1"/>
  <c r="H38" i="4"/>
  <c r="V38" i="4" s="1"/>
  <c r="W38" i="4" s="1"/>
  <c r="H27" i="4"/>
  <c r="H150" i="4" l="1"/>
  <c r="V150" i="4" s="1"/>
  <c r="W150" i="4" s="1"/>
  <c r="H123" i="4"/>
  <c r="V123" i="4" s="1"/>
  <c r="W123" i="4" s="1"/>
  <c r="D122" i="4"/>
  <c r="D100" i="4" s="1"/>
  <c r="V53" i="4"/>
  <c r="W53" i="4" s="1"/>
  <c r="I53" i="4"/>
  <c r="V27" i="4"/>
  <c r="W27" i="4" s="1"/>
  <c r="I27" i="4"/>
  <c r="V57" i="4"/>
  <c r="W57" i="4" s="1"/>
  <c r="I57" i="4"/>
  <c r="V68" i="4"/>
  <c r="W68" i="4" s="1"/>
  <c r="I68" i="4"/>
  <c r="V77" i="4"/>
  <c r="W77" i="4" s="1"/>
  <c r="I77" i="4"/>
  <c r="V83" i="4"/>
  <c r="W83" i="4" s="1"/>
  <c r="I83" i="4"/>
  <c r="V94" i="4"/>
  <c r="W94" i="4" s="1"/>
  <c r="V125" i="4"/>
  <c r="W125" i="4" s="1"/>
  <c r="I125" i="4"/>
  <c r="V154" i="4"/>
  <c r="W154" i="4" s="1"/>
  <c r="I154" i="4"/>
  <c r="V60" i="4"/>
  <c r="W60" i="4" s="1"/>
  <c r="I60" i="4"/>
  <c r="V69" i="4"/>
  <c r="W69" i="4" s="1"/>
  <c r="I69" i="4"/>
  <c r="V79" i="4"/>
  <c r="W79" i="4" s="1"/>
  <c r="I79" i="4"/>
  <c r="V84" i="4"/>
  <c r="W84" i="4" s="1"/>
  <c r="I84" i="4"/>
  <c r="V95" i="4"/>
  <c r="W95" i="4" s="1"/>
  <c r="V145" i="4"/>
  <c r="W145" i="4" s="1"/>
  <c r="I145" i="4"/>
  <c r="V91" i="4"/>
  <c r="W91" i="4" s="1"/>
  <c r="I91" i="4"/>
  <c r="I38" i="4"/>
  <c r="V54" i="4"/>
  <c r="W54" i="4" s="1"/>
  <c r="I54" i="4"/>
  <c r="V65" i="4"/>
  <c r="W65" i="4" s="1"/>
  <c r="I65" i="4"/>
  <c r="V72" i="4"/>
  <c r="W72" i="4" s="1"/>
  <c r="I72" i="4"/>
  <c r="V80" i="4"/>
  <c r="W80" i="4" s="1"/>
  <c r="I80" i="4"/>
  <c r="V85" i="4"/>
  <c r="W85" i="4" s="1"/>
  <c r="I85" i="4"/>
  <c r="V97" i="4"/>
  <c r="W97" i="4" s="1"/>
  <c r="I43" i="4"/>
  <c r="V56" i="4"/>
  <c r="W56" i="4" s="1"/>
  <c r="I56" i="4"/>
  <c r="V66" i="4"/>
  <c r="W66" i="4" s="1"/>
  <c r="I66" i="4"/>
  <c r="V76" i="4"/>
  <c r="W76" i="4" s="1"/>
  <c r="I76" i="4"/>
  <c r="V81" i="4"/>
  <c r="W81" i="4" s="1"/>
  <c r="I81" i="4"/>
  <c r="V90" i="4"/>
  <c r="W90" i="4" s="1"/>
  <c r="I90" i="4"/>
  <c r="V151" i="4"/>
  <c r="W151" i="4" s="1"/>
  <c r="I151" i="4"/>
  <c r="D26" i="4"/>
  <c r="H26" i="4" s="1"/>
  <c r="D37" i="4"/>
  <c r="H37" i="4" s="1"/>
  <c r="V37" i="4" s="1"/>
  <c r="W37" i="4" s="1"/>
  <c r="I150" i="4" l="1"/>
  <c r="I123" i="4"/>
  <c r="H16" i="4"/>
  <c r="I16" i="4" s="1"/>
  <c r="H15" i="4"/>
  <c r="V26" i="4"/>
  <c r="W26" i="4" s="1"/>
  <c r="I26" i="4"/>
  <c r="I37" i="4"/>
  <c r="E197" i="4"/>
  <c r="E193" i="4"/>
  <c r="E174" i="4"/>
  <c r="E167" i="4"/>
  <c r="E149" i="4"/>
  <c r="E93" i="4"/>
  <c r="E75" i="4"/>
  <c r="E64" i="4"/>
  <c r="E61" i="4"/>
  <c r="E58" i="4"/>
  <c r="E55" i="4"/>
  <c r="E52" i="4"/>
  <c r="E45" i="4"/>
  <c r="E42" i="4"/>
  <c r="E25" i="4"/>
  <c r="E23" i="4"/>
  <c r="V16" i="4" l="1"/>
  <c r="W16" i="4" s="1"/>
  <c r="N153" i="4"/>
  <c r="T23" i="4"/>
  <c r="T52" i="4"/>
  <c r="T64" i="4"/>
  <c r="E73" i="4"/>
  <c r="N93" i="4"/>
  <c r="T101" i="4"/>
  <c r="N61" i="4"/>
  <c r="T174" i="4"/>
  <c r="N75" i="4"/>
  <c r="O75" i="4" s="1"/>
  <c r="N113" i="4"/>
  <c r="T159" i="4"/>
  <c r="N58" i="4"/>
  <c r="N88" i="4"/>
  <c r="N122" i="4"/>
  <c r="N159" i="4"/>
  <c r="T25" i="4"/>
  <c r="T55" i="4"/>
  <c r="T75" i="4"/>
  <c r="U75" i="4" s="1"/>
  <c r="T113" i="4"/>
  <c r="T153" i="4"/>
  <c r="N55" i="4"/>
  <c r="N52" i="4"/>
  <c r="N64" i="4"/>
  <c r="N101" i="4"/>
  <c r="N143" i="4"/>
  <c r="N174" i="4"/>
  <c r="T8" i="4"/>
  <c r="T61" i="4"/>
  <c r="T93" i="4"/>
  <c r="T129" i="4"/>
  <c r="T167" i="4"/>
  <c r="N129" i="4"/>
  <c r="N167" i="4"/>
  <c r="T58" i="4"/>
  <c r="T88" i="4"/>
  <c r="T122" i="4"/>
  <c r="V15" i="4"/>
  <c r="W15" i="4" s="1"/>
  <c r="I15" i="4"/>
  <c r="T149" i="4"/>
  <c r="N149" i="4"/>
  <c r="E51" i="4"/>
  <c r="T36" i="4" l="1"/>
  <c r="U36" i="4" s="1"/>
  <c r="T35" i="4"/>
  <c r="N100" i="4"/>
  <c r="T6" i="4"/>
  <c r="N51" i="4"/>
  <c r="N73" i="4"/>
  <c r="T51" i="4"/>
  <c r="T73" i="4"/>
  <c r="E35" i="4"/>
  <c r="E50" i="4"/>
  <c r="E49" i="4" s="1"/>
  <c r="K156" i="4"/>
  <c r="R156" i="4"/>
  <c r="C88" i="4"/>
  <c r="E156" i="4" l="1"/>
  <c r="U35" i="4"/>
  <c r="C73" i="4"/>
  <c r="L156" i="4"/>
  <c r="T50" i="4"/>
  <c r="N50" i="4"/>
  <c r="O88" i="4"/>
  <c r="U88" i="4"/>
  <c r="T49" i="4"/>
  <c r="N49" i="4"/>
  <c r="O73" i="4" l="1"/>
  <c r="E190" i="4"/>
  <c r="E185" i="4" s="1"/>
  <c r="E205" i="4" s="1"/>
  <c r="N186" i="4"/>
  <c r="U73" i="4"/>
  <c r="P156" i="4"/>
  <c r="T156" i="4" s="1"/>
  <c r="J156" i="4"/>
  <c r="N156" i="4" s="1"/>
  <c r="T186" i="4" l="1"/>
  <c r="V186" i="4" s="1"/>
  <c r="N185" i="4"/>
  <c r="D64" i="4"/>
  <c r="H64" i="4" s="1"/>
  <c r="D42" i="4"/>
  <c r="H42" i="4" l="1"/>
  <c r="V42" i="4" s="1"/>
  <c r="W42" i="4" s="1"/>
  <c r="T185" i="4"/>
  <c r="V185" i="4" s="1"/>
  <c r="V64" i="4"/>
  <c r="D193" i="4"/>
  <c r="U57" i="4" l="1"/>
  <c r="D197" i="4"/>
  <c r="D174" i="4"/>
  <c r="H174" i="4" s="1"/>
  <c r="V174" i="4" s="1"/>
  <c r="D167" i="4"/>
  <c r="H167" i="4" s="1"/>
  <c r="V167" i="4" s="1"/>
  <c r="H129" i="4"/>
  <c r="V129" i="4" s="1"/>
  <c r="H122" i="4"/>
  <c r="H113" i="4"/>
  <c r="V113" i="4" s="1"/>
  <c r="H101" i="4"/>
  <c r="V101" i="4" s="1"/>
  <c r="D93" i="4"/>
  <c r="H93" i="4" s="1"/>
  <c r="I93" i="4" s="1"/>
  <c r="D75" i="4"/>
  <c r="D61" i="4"/>
  <c r="H61" i="4" s="1"/>
  <c r="V61" i="4" s="1"/>
  <c r="D58" i="4"/>
  <c r="H58" i="4" s="1"/>
  <c r="D55" i="4"/>
  <c r="H55" i="4" s="1"/>
  <c r="D52" i="4"/>
  <c r="H52" i="4" s="1"/>
  <c r="D45" i="4"/>
  <c r="H45" i="4" s="1"/>
  <c r="V45" i="4" s="1"/>
  <c r="D23" i="4"/>
  <c r="H8" i="4"/>
  <c r="V8" i="4" s="1"/>
  <c r="W8" i="4" s="1"/>
  <c r="H159" i="4" l="1"/>
  <c r="V159" i="4" s="1"/>
  <c r="H153" i="4"/>
  <c r="V153" i="4" s="1"/>
  <c r="D149" i="4"/>
  <c r="H149" i="4" s="1"/>
  <c r="H75" i="4"/>
  <c r="I75" i="4" s="1"/>
  <c r="D73" i="4"/>
  <c r="H23" i="4"/>
  <c r="V23" i="4" s="1"/>
  <c r="V93" i="4"/>
  <c r="V143" i="4"/>
  <c r="V52" i="4"/>
  <c r="V55" i="4"/>
  <c r="V88" i="4"/>
  <c r="W88" i="4" s="1"/>
  <c r="I88" i="4"/>
  <c r="V122" i="4"/>
  <c r="V58" i="4"/>
  <c r="D25" i="4"/>
  <c r="H25" i="4" s="1"/>
  <c r="V25" i="4" s="1"/>
  <c r="H6" i="4"/>
  <c r="D51" i="4"/>
  <c r="H51" i="4" s="1"/>
  <c r="H100" i="4"/>
  <c r="V100" i="4" s="1"/>
  <c r="H73" i="4" l="1"/>
  <c r="D35" i="4"/>
  <c r="V75" i="4"/>
  <c r="W75" i="4" s="1"/>
  <c r="V149" i="4"/>
  <c r="V6" i="4"/>
  <c r="V73" i="4"/>
  <c r="W73" i="4" s="1"/>
  <c r="I73" i="4"/>
  <c r="V51" i="4"/>
  <c r="D50" i="4"/>
  <c r="H50" i="4" l="1"/>
  <c r="V50" i="4" s="1"/>
  <c r="H35" i="4"/>
  <c r="V35" i="4" s="1"/>
  <c r="W35" i="4" s="1"/>
  <c r="H36" i="4"/>
  <c r="V36" i="4" s="1"/>
  <c r="W36" i="4" s="1"/>
  <c r="D49" i="4"/>
  <c r="D156" i="4" l="1"/>
  <c r="I36" i="4"/>
  <c r="H49" i="4"/>
  <c r="V49" i="4" s="1"/>
  <c r="D190" i="4"/>
  <c r="H156" i="4"/>
  <c r="D185" i="4" l="1"/>
  <c r="V156" i="4"/>
  <c r="C197" i="4"/>
  <c r="C193" i="4"/>
  <c r="C174" i="4"/>
  <c r="C167" i="4"/>
  <c r="C45" i="4"/>
  <c r="W45" i="4" s="1"/>
  <c r="C52" i="4"/>
  <c r="C55" i="4"/>
  <c r="C58" i="4"/>
  <c r="C61" i="4"/>
  <c r="C64" i="4"/>
  <c r="C188" i="4"/>
  <c r="C185" i="4" s="1"/>
  <c r="D205" i="4" l="1"/>
  <c r="U45" i="4"/>
  <c r="I185" i="4"/>
  <c r="W185" i="4"/>
  <c r="O185" i="4"/>
  <c r="U185" i="4"/>
  <c r="C6" i="4"/>
  <c r="W6" i="4" s="1"/>
  <c r="O23" i="4"/>
  <c r="W23" i="4"/>
  <c r="I23" i="4"/>
  <c r="I42" i="4"/>
  <c r="U143" i="4"/>
  <c r="O143" i="4"/>
  <c r="I143" i="4"/>
  <c r="U55" i="4"/>
  <c r="O55" i="4"/>
  <c r="I55" i="4"/>
  <c r="W55" i="4"/>
  <c r="W159" i="4"/>
  <c r="U159" i="4"/>
  <c r="I159" i="4"/>
  <c r="O159" i="4"/>
  <c r="W193" i="4"/>
  <c r="I193" i="4"/>
  <c r="U193" i="4"/>
  <c r="O193" i="4"/>
  <c r="U52" i="4"/>
  <c r="O52" i="4"/>
  <c r="I52" i="4"/>
  <c r="W52" i="4"/>
  <c r="O153" i="4"/>
  <c r="U153" i="4"/>
  <c r="I153" i="4"/>
  <c r="W153" i="4"/>
  <c r="I129" i="4"/>
  <c r="O129" i="4"/>
  <c r="U129" i="4"/>
  <c r="W129" i="4"/>
  <c r="U64" i="4"/>
  <c r="O64" i="4"/>
  <c r="I64" i="4"/>
  <c r="W64" i="4"/>
  <c r="U167" i="4"/>
  <c r="O167" i="4"/>
  <c r="I167" i="4"/>
  <c r="W167" i="4"/>
  <c r="W197" i="4"/>
  <c r="I197" i="4"/>
  <c r="U197" i="4"/>
  <c r="O197" i="4"/>
  <c r="W188" i="4"/>
  <c r="I188" i="4"/>
  <c r="U188" i="4"/>
  <c r="O188" i="4"/>
  <c r="O61" i="4"/>
  <c r="W61" i="4"/>
  <c r="U61" i="4"/>
  <c r="I61" i="4"/>
  <c r="I45" i="4"/>
  <c r="O45" i="4"/>
  <c r="W174" i="4"/>
  <c r="U174" i="4"/>
  <c r="I174" i="4"/>
  <c r="O174" i="4"/>
  <c r="I8" i="4"/>
  <c r="O8" i="4"/>
  <c r="U8" i="4"/>
  <c r="O58" i="4"/>
  <c r="U58" i="4"/>
  <c r="I58" i="4"/>
  <c r="W58" i="4"/>
  <c r="U23" i="4"/>
  <c r="U122" i="4"/>
  <c r="O122" i="4"/>
  <c r="I122" i="4"/>
  <c r="W122" i="4"/>
  <c r="U113" i="4"/>
  <c r="O113" i="4"/>
  <c r="I113" i="4"/>
  <c r="W113" i="4"/>
  <c r="O93" i="4"/>
  <c r="U93" i="4"/>
  <c r="W93" i="4"/>
  <c r="O101" i="4"/>
  <c r="U101" i="4"/>
  <c r="W101" i="4"/>
  <c r="I101" i="4"/>
  <c r="W143" i="4"/>
  <c r="C51" i="4"/>
  <c r="U100" i="4" l="1"/>
  <c r="W100" i="4"/>
  <c r="U6" i="4"/>
  <c r="O6" i="4"/>
  <c r="I6" i="4"/>
  <c r="U51" i="4"/>
  <c r="O51" i="4"/>
  <c r="I51" i="4"/>
  <c r="W51" i="4"/>
  <c r="O149" i="4"/>
  <c r="U149" i="4"/>
  <c r="I149" i="4"/>
  <c r="W149" i="4"/>
  <c r="I25" i="4"/>
  <c r="U25" i="4"/>
  <c r="W25" i="4"/>
  <c r="I35" i="4"/>
  <c r="O100" i="4"/>
  <c r="I100" i="4"/>
  <c r="C50" i="4"/>
  <c r="U50" i="4" l="1"/>
  <c r="O50" i="4"/>
  <c r="I50" i="4"/>
  <c r="W50" i="4"/>
  <c r="C49" i="4"/>
  <c r="U49" i="4" l="1"/>
  <c r="O49" i="4"/>
  <c r="I49" i="4"/>
  <c r="W49" i="4"/>
  <c r="C156" i="4"/>
  <c r="U156" i="4" l="1"/>
  <c r="O156" i="4"/>
  <c r="I156" i="4"/>
  <c r="W156" i="4"/>
</calcChain>
</file>

<file path=xl/sharedStrings.xml><?xml version="1.0" encoding="utf-8"?>
<sst xmlns="http://schemas.openxmlformats.org/spreadsheetml/2006/main" count="3459" uniqueCount="1154">
  <si>
    <r>
      <rPr>
        <b/>
        <sz val="11"/>
        <rFont val="Calibri"/>
        <family val="2"/>
        <scheme val="minor"/>
      </rPr>
      <t>Organização Social:</t>
    </r>
    <r>
      <rPr>
        <sz val="11"/>
        <rFont val="Calibri"/>
        <family val="2"/>
        <scheme val="minor"/>
      </rPr>
      <t xml:space="preserve"> Catavento Cultural e Organizacional</t>
    </r>
  </si>
  <si>
    <r>
      <rPr>
        <b/>
        <sz val="11"/>
        <rFont val="Calibri"/>
        <family val="2"/>
        <scheme val="minor"/>
      </rPr>
      <t>Unidade Gestora:</t>
    </r>
    <r>
      <rPr>
        <sz val="11"/>
        <rFont val="Calibri"/>
        <family val="2"/>
        <scheme val="minor"/>
      </rPr>
      <t xml:space="preserve"> Unidade de Preservação do Patrimônio  Museológico</t>
    </r>
  </si>
  <si>
    <r>
      <rPr>
        <b/>
        <sz val="11"/>
        <rFont val="Calibri"/>
        <family val="2"/>
        <scheme val="minor"/>
      </rPr>
      <t>Contrato de Gestão:</t>
    </r>
    <r>
      <rPr>
        <sz val="11"/>
        <rFont val="Calibri"/>
        <family val="2"/>
        <scheme val="minor"/>
      </rPr>
      <t xml:space="preserve"> 07/2022</t>
    </r>
  </si>
  <si>
    <r>
      <t xml:space="preserve">Objeto Contratual: </t>
    </r>
    <r>
      <rPr>
        <sz val="11"/>
        <rFont val="Calibri"/>
        <family val="2"/>
        <scheme val="minor"/>
      </rPr>
      <t>Museu Catavento - Espaço Cultura de Ciência</t>
    </r>
  </si>
  <si>
    <t>I - REPASSES  E OUTROS RECURSOS VINCULADOS AO CONTRATO DE GESTÃO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</si>
  <si>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</si>
  <si>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</si>
  <si>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</si>
  <si>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</si>
  <si>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</si>
  <si>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</si>
  <si>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</si>
  <si>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</si>
  <si>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Realizado 
2º quadrimestre</t>
  </si>
  <si>
    <t>% Realizado
2º quadrimestre</t>
  </si>
  <si>
    <t>Setembro</t>
  </si>
  <si>
    <t>Outubro</t>
  </si>
  <si>
    <t>Novembro</t>
  </si>
  <si>
    <t>Dezembro</t>
  </si>
  <si>
    <t>Realizado 
3º quadrimestre</t>
  </si>
  <si>
    <t>% Realizado
3º quadrimestre</t>
  </si>
  <si>
    <t>Realizado 
acumulado anual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</si>
  <si>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</si>
  <si>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</si>
  <si>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</si>
  <si>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</si>
  <si>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</si>
  <si>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</si>
  <si>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>Constituição Recursos de Reserva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</si>
  <si>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</si>
  <si>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</si>
  <si>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</si>
  <si>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</si>
  <si>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</si>
  <si>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</si>
  <si>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</si>
  <si>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de Outras Reservas (Transferência Reserva de Contingência CG 02.2017)</t>
  </si>
  <si>
    <t>1.2.6</t>
  </si>
  <si>
    <t>Reversão de Recursos Reservados (Outros)</t>
  </si>
  <si>
    <t>1.3</t>
  </si>
  <si>
    <t>Outras Receitas</t>
  </si>
  <si>
    <t>1.3.1</t>
  </si>
  <si>
    <t>1.3.3</t>
  </si>
  <si>
    <t>Saldo anterior da conta de fundo de reserva para utilização nos exercícios</t>
  </si>
  <si>
    <t>1.3.4</t>
  </si>
  <si>
    <t>Saldo anterior da conta de reserva de contingência para compor o fundo de contingência</t>
  </si>
  <si>
    <t>1.3.5</t>
  </si>
  <si>
    <t>Outros saldos</t>
  </si>
  <si>
    <t>1.3.5.1</t>
  </si>
  <si>
    <t>Receitas Financeiras</t>
  </si>
  <si>
    <t>1.3.2.2</t>
  </si>
  <si>
    <t>Recursos de Investimento do Contrato de Gestão</t>
  </si>
  <si>
    <t>2.1</t>
  </si>
  <si>
    <t>Investimento do CG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</si>
  <si>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</si>
  <si>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</si>
  <si>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</si>
  <si>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</si>
  <si>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</si>
  <si>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</si>
  <si>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</si>
  <si>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</si>
  <si>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>Trabalho Voluntário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</si>
  <si>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</si>
  <si>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</si>
  <si>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</si>
  <si>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</si>
  <si>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</si>
  <si>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</si>
  <si>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</si>
  <si>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</si>
  <si>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</si>
  <si>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</si>
  <si>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</si>
  <si>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</si>
  <si>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</si>
  <si>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</si>
  <si>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4.2.4</t>
  </si>
  <si>
    <t>4.3</t>
  </si>
  <si>
    <t>Total das Receitas Financeiras</t>
  </si>
  <si>
    <t>4.3.1</t>
  </si>
  <si>
    <t>4.3.2</t>
  </si>
  <si>
    <t>5</t>
  </si>
  <si>
    <t>Total de Receitas para 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</si>
  <si>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</si>
  <si>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</si>
  <si>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</si>
  <si>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</si>
  <si>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</si>
  <si>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</si>
  <si>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</si>
  <si>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</si>
  <si>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</si>
  <si>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</si>
  <si>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</si>
  <si>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</si>
  <si>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</si>
  <si>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</si>
  <si>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</si>
  <si>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</si>
  <si>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</si>
  <si>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</si>
  <si>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</si>
  <si>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</si>
  <si>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</si>
  <si>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</si>
  <si>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</si>
  <si>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</si>
  <si>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</si>
  <si>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</si>
  <si>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</si>
  <si>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</si>
  <si>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</si>
  <si>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</si>
  <si>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</si>
  <si>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</si>
  <si>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</si>
  <si>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</si>
  <si>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</si>
  <si>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</si>
  <si>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</si>
  <si>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</si>
  <si>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</si>
  <si>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</si>
  <si>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</si>
  <si>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</si>
  <si>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</si>
  <si>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(Bilheteria, Sist. Integrado, Direito de Uso )</t>
  </si>
  <si>
    <t>6.1.3</t>
  </si>
  <si>
    <t>Custos Administrativos, Institucionais e Governança</t>
  </si>
  <si>
    <t>6.1.3.1</t>
  </si>
  <si>
    <t>Locação de imóveis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</si>
  <si>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</si>
  <si>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</si>
  <si>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</si>
  <si>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</si>
  <si>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</si>
  <si>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</si>
  <si>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</si>
  <si>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</si>
  <si>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</si>
  <si>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</si>
  <si>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</si>
  <si>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</si>
  <si>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</si>
  <si>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</si>
  <si>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</si>
  <si>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</si>
  <si>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</si>
  <si>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</si>
  <si>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</si>
  <si>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</si>
  <si>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</si>
  <si>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</si>
  <si>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</si>
  <si>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</si>
  <si>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</si>
  <si>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</si>
  <si>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</si>
  <si>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 xml:space="preserve">Outras Despesas </t>
  </si>
  <si>
    <t>6.1.3.10.1</t>
  </si>
  <si>
    <t>Locação de Veiculos</t>
  </si>
  <si>
    <t>6.1.3.10.2</t>
  </si>
  <si>
    <t>Investimentos</t>
  </si>
  <si>
    <t>6.1.3.10.3</t>
  </si>
  <si>
    <t>Provisões Judiciais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</si>
  <si>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</si>
  <si>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</si>
  <si>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</si>
  <si>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</si>
  <si>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</si>
  <si>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</si>
  <si>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</si>
  <si>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</si>
  <si>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</si>
  <si>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</si>
  <si>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</si>
  <si>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</si>
  <si>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</si>
  <si>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(Investimentos)</t>
  </si>
  <si>
    <t>6.1.5</t>
  </si>
  <si>
    <t>Programas de Trabalho da Área Fim</t>
  </si>
  <si>
    <t>6.1.5.1</t>
  </si>
  <si>
    <t>Programa de Acervo: Documentação, Conservação e Pesquisa</t>
  </si>
  <si>
    <t>6.1.5.1.1</t>
  </si>
  <si>
    <t>Aquisição de Acervo museológico/bibliográfico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</si>
  <si>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</si>
  <si>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</si>
  <si>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</si>
  <si>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</si>
  <si>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</si>
  <si>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</si>
  <si>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</si>
  <si>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</si>
  <si>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</si>
  <si>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 xml:space="preserve">Higienização 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</si>
  <si>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</si>
  <si>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</si>
  <si>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</si>
  <si>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</si>
  <si>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</si>
  <si>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as áreas técnicas</t>
  </si>
  <si>
    <t>6.1.5.1.10</t>
  </si>
  <si>
    <t>Banco de dados</t>
  </si>
  <si>
    <t>6.1.5.1.11</t>
  </si>
  <si>
    <t>Direitos autorais</t>
  </si>
  <si>
    <t>6.1.5.2</t>
  </si>
  <si>
    <t>Programa de Exposições e Programação Cultural</t>
  </si>
  <si>
    <t>6.1.5.2.1</t>
  </si>
  <si>
    <t>Manutenção de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</si>
  <si>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</si>
  <si>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</si>
  <si>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</si>
  <si>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</si>
  <si>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</si>
  <si>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</si>
  <si>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</si>
  <si>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</si>
  <si>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</si>
  <si>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</si>
  <si>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</si>
  <si>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do Portinari, etc.)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</si>
  <si>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</si>
  <si>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</si>
  <si>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</si>
  <si>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</si>
  <si>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</si>
  <si>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</si>
  <si>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</si>
  <si>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</si>
  <si>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</si>
  <si>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</si>
  <si>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</si>
  <si>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</si>
  <si>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</si>
  <si>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</si>
  <si>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</si>
  <si>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</si>
  <si>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</si>
  <si>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Programa Conexões Museus SP</t>
  </si>
  <si>
    <t>6.1.5.4.1</t>
  </si>
  <si>
    <t>Ações de capacitação (Cursos livres, cursos regulares, oficinas) </t>
  </si>
  <si>
    <t>6.1.5.4.2</t>
  </si>
  <si>
    <t>Ações de vivência profissional (estágio técnico, dentre outras ações semelhantes) </t>
  </si>
  <si>
    <t>6.1.5.4.3</t>
  </si>
  <si>
    <t>Ações de fomento (chamadas públicas para exposições com curadoria compartilhada interinstitucionais) </t>
  </si>
  <si>
    <t>6.1.5.4.4</t>
  </si>
  <si>
    <t>Ações de articulação (encontro da rede temática, mapeamento de acervos) </t>
  </si>
  <si>
    <t>6.1.5.4.5</t>
  </si>
  <si>
    <t>Ações de difusão museológica (apoio à eventos museológicos, publicações) </t>
  </si>
  <si>
    <t>6.1.5.5</t>
  </si>
  <si>
    <t>Programa de Gestão Museológica</t>
  </si>
  <si>
    <t>6.1.5.5.1</t>
  </si>
  <si>
    <t xml:space="preserve">Plano Museológico 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</si>
  <si>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</si>
  <si>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</si>
  <si>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</si>
  <si>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</si>
  <si>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</si>
  <si>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</si>
  <si>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</si>
  <si>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</si>
  <si>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</si>
  <si>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</si>
  <si>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</si>
  <si>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</si>
  <si>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</si>
  <si>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</si>
  <si>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</si>
  <si>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</si>
  <si>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</si>
  <si>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</si>
  <si>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</si>
  <si>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</si>
  <si>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</si>
  <si>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Assessoria de imprensa e Publicidade</t>
  </si>
  <si>
    <t>6.1.6.5</t>
  </si>
  <si>
    <t>Outros (Sinalização Interna e Externa)</t>
  </si>
  <si>
    <t>6.2</t>
  </si>
  <si>
    <t>Depreciação/Amortização/Baixa do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</si>
  <si>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</si>
  <si>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</si>
  <si>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</si>
  <si>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</si>
  <si>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</si>
  <si>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</si>
  <si>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</si>
  <si>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</si>
  <si>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6.2.4.1</t>
  </si>
  <si>
    <t>Voluntários/Serviços Gratuitos</t>
  </si>
  <si>
    <t>7</t>
  </si>
  <si>
    <t>Superávit/Déficit do exercício</t>
  </si>
  <si>
    <t>III - INVESTIMENTOS/IMOBILIZADO</t>
  </si>
  <si>
    <t>8</t>
  </si>
  <si>
    <t>Investimentos com recursos vinculados aos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</si>
  <si>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</si>
  <si>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</si>
  <si>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</si>
  <si>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</si>
  <si>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</si>
  <si>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</si>
  <si>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</si>
  <si>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</si>
  <si>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</si>
  <si>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</si>
  <si>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</si>
  <si>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</si>
  <si>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</si>
  <si>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</si>
  <si>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</si>
  <si>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</si>
  <si>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</si>
  <si>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</si>
  <si>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</si>
  <si>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</si>
  <si>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</si>
  <si>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</si>
  <si>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</si>
  <si>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</si>
  <si>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</si>
  <si>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</si>
  <si>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</si>
  <si>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</si>
  <si>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IV - PROJETOS A EXECUTAR</t>
  </si>
  <si>
    <t>IV - PROJETOS A EXECUTAR, SALDOS DE RECURSOS VINCULADOS AO CONTRATO DE GESTÃO E SALDOS BANCÁRIOS</t>
  </si>
  <si>
    <t>11</t>
  </si>
  <si>
    <t>Projetos a Executar (Contábil)</t>
  </si>
  <si>
    <t>11.1</t>
  </si>
  <si>
    <t>Saldo dos exercícios anteriores</t>
  </si>
  <si>
    <t>11.2</t>
  </si>
  <si>
    <t>Recursos líquidos para o contrato de gestão</t>
  </si>
  <si>
    <t>11.3</t>
  </si>
  <si>
    <t>Receitas apropriadas</t>
  </si>
  <si>
    <t>11.4</t>
  </si>
  <si>
    <t>Receitas financeiras dos recursos de reservas e contingência</t>
  </si>
  <si>
    <t>11.5</t>
  </si>
  <si>
    <t>Investimentos com recursos vinculados ao CG</t>
  </si>
  <si>
    <t>11.6</t>
  </si>
  <si>
    <t>Restituição de recursos a SEC</t>
  </si>
  <si>
    <t>11.7</t>
  </si>
  <si>
    <t>Outros (Exposição de Longa Duração e Infraestrutura Tecnológica)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</si>
  <si>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</si>
  <si>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</si>
  <si>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</si>
  <si>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</si>
  <si>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</si>
  <si>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</si>
  <si>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</si>
  <si>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</si>
  <si>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</si>
  <si>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</si>
  <si>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</si>
  <si>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</si>
  <si>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</si>
  <si>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</si>
  <si>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</si>
  <si>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</si>
  <si>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</si>
  <si>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</si>
  <si>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</si>
  <si>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</si>
  <si>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</si>
  <si>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</si>
  <si>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Exercício: 2024</t>
  </si>
  <si>
    <t>% Realizado 2024</t>
  </si>
  <si>
    <t>Orçamento 2024</t>
  </si>
  <si>
    <t/>
  </si>
  <si>
    <t>Classificação</t>
  </si>
  <si>
    <t>Nome</t>
  </si>
  <si>
    <t>Saldo anterior</t>
  </si>
  <si>
    <t>Débito</t>
  </si>
  <si>
    <t>Crédito</t>
  </si>
  <si>
    <t>Saldo atual</t>
  </si>
  <si>
    <t>Centro de Custo - 1208 - CG 07/2022</t>
  </si>
  <si>
    <t>1</t>
  </si>
  <si>
    <t>ATIVO</t>
  </si>
  <si>
    <t>1.01</t>
  </si>
  <si>
    <t>ATIVO CIRCULANTE</t>
  </si>
  <si>
    <t>1.01.01</t>
  </si>
  <si>
    <t>DISPONIBILIDADES</t>
  </si>
  <si>
    <t>1.01.01.01</t>
  </si>
  <si>
    <t>1.01.01.01.01</t>
  </si>
  <si>
    <t>CAIXA</t>
  </si>
  <si>
    <t>1.01.01.01.01.014</t>
  </si>
  <si>
    <t>CAIXA - LOJA (MUSEU CG 07/2022)</t>
  </si>
  <si>
    <t>1.01.01.01.01.015</t>
  </si>
  <si>
    <t>CAIXA LOJA MUSEU CG 07/2022 - FUNDO FIXO</t>
  </si>
  <si>
    <t>1.01.01.01.01.016</t>
  </si>
  <si>
    <t>CAIXA MUSEU CATAVENTO CG 07/2022</t>
  </si>
  <si>
    <t>1.01.01.01.01.017</t>
  </si>
  <si>
    <t>CAIXA BILHETERIA MUSEU - CG 07/2022</t>
  </si>
  <si>
    <t>1.01.01.01.02</t>
  </si>
  <si>
    <t>BANCOS CONTA MOVIMENTO RECURSOS LIVRES</t>
  </si>
  <si>
    <t>1.01.01.01.02.118</t>
  </si>
  <si>
    <t>BB - C/C 140.999-9 MUSEU LOJA</t>
  </si>
  <si>
    <t>1.01.01.01.02.119</t>
  </si>
  <si>
    <t>BB - C/C 340.994-5 MUSEU 07/2022</t>
  </si>
  <si>
    <t>1.01.01.01.02.120</t>
  </si>
  <si>
    <t>BB - C/C 340.995-3 MUSEU 07/2022 RESERVA</t>
  </si>
  <si>
    <t>1.01.01.01.02.121</t>
  </si>
  <si>
    <t>BB - C/C 340.996-1 MUSEU 07/2022 CONTINGÊNCIA</t>
  </si>
  <si>
    <t>1.01.01.01.02.122</t>
  </si>
  <si>
    <t>BB - C/C 340.997-X MUSEU 07/2022 CAPTAÇÃO</t>
  </si>
  <si>
    <t>1.01.01.01.03</t>
  </si>
  <si>
    <t>BANCOS LEI ROUANET</t>
  </si>
  <si>
    <t>1.01.01.01.03.009</t>
  </si>
  <si>
    <t>BB - C/C 2683-2 MINC PRONAC 221961 - 2023</t>
  </si>
  <si>
    <t>1.01.01.01.03.010</t>
  </si>
  <si>
    <t>BB - C/C 2684-0 MINC PRONAC 221961 - 2023</t>
  </si>
  <si>
    <t>1.01.01.01.04</t>
  </si>
  <si>
    <t>APLICAÇÕES FINANCEIRAS RECURSOS LIVRES</t>
  </si>
  <si>
    <t>1.01.01.01.04.236</t>
  </si>
  <si>
    <t>BB Aplic.340.994-5 FIC FI - MUSEU 07/2022</t>
  </si>
  <si>
    <t>1.01.01.01.04.237</t>
  </si>
  <si>
    <t>BB Aplic.340.996-1 FIC FI - MUSEU 07/2022</t>
  </si>
  <si>
    <t>1.01.01.01.04.238</t>
  </si>
  <si>
    <t>BB Aplic.340.997-X FIC FI - MUSEU 07/2022</t>
  </si>
  <si>
    <t>1.01.01.01.04.239</t>
  </si>
  <si>
    <t>BB Aplic.140.999-9 RENDE FÁCIL - LOJA</t>
  </si>
  <si>
    <t>1.01.01.01.04.240</t>
  </si>
  <si>
    <t>BB Aplic.340.995-3 RENDA FIXA - MUSEU 07/2022</t>
  </si>
  <si>
    <t>1.01.01.01.05</t>
  </si>
  <si>
    <t>APLICAÇÕES FINANCEIRAS LEI ROUANET</t>
  </si>
  <si>
    <t>1.01.01.01.05.008</t>
  </si>
  <si>
    <t>BB Aplic.2683-2 MINC PRONAC 221961 - 2023</t>
  </si>
  <si>
    <t>1.01.01.01.05.009</t>
  </si>
  <si>
    <t>BB Aplic.2684-0 MINC PRONAC 221961 FIC FI - 2023</t>
  </si>
  <si>
    <t>1.01.01.01.05.011</t>
  </si>
  <si>
    <t>BB Aplic.3243-3 MINC PRONAC 235057 - 2024/2025</t>
  </si>
  <si>
    <t>1.01.01.01.06</t>
  </si>
  <si>
    <t>CARTÃO DE CRÉDITO</t>
  </si>
  <si>
    <t>1.01.01.01.06.010</t>
  </si>
  <si>
    <t>BB - Cartão de Credito VISA final 8778 - Museu</t>
  </si>
  <si>
    <t>1.01.02</t>
  </si>
  <si>
    <t>REALIZÁVEIS A CURTO PRAZO</t>
  </si>
  <si>
    <t>1.01.02.01</t>
  </si>
  <si>
    <t>A RECEBER</t>
  </si>
  <si>
    <t>1.01.02.01.01</t>
  </si>
  <si>
    <t>CONTAS A RECEBER</t>
  </si>
  <si>
    <t>1.01.02.01.01.001</t>
  </si>
  <si>
    <t>1.01.02.01.01.006</t>
  </si>
  <si>
    <t>RECEITA DE BILHETERIA A RECEBER</t>
  </si>
  <si>
    <t>1.01.02.01.01.008</t>
  </si>
  <si>
    <t>RECEITA DE ESTACIONAMENTO A RECEBER</t>
  </si>
  <si>
    <t>1.01.02.01.01.010</t>
  </si>
  <si>
    <t>RECEITA DE CESSÃO DE ESPAÇO A RECEBER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</si>
  <si>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</si>
  <si>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</si>
  <si>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</si>
  <si>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</si>
  <si>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</si>
  <si>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</si>
  <si>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</si>
  <si>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1.01.02.02.01.006</t>
  </si>
  <si>
    <t>ADIANTAMENTO A FORNECEDOR</t>
  </si>
  <si>
    <t>1.01.02.02.01.510</t>
  </si>
  <si>
    <t>OUTROS ADIANTAMENTOS</t>
  </si>
  <si>
    <t>1.01.02.03</t>
  </si>
  <si>
    <t>IMPOSTOS A COMPENSAR</t>
  </si>
  <si>
    <t>1.01.02.03.01</t>
  </si>
  <si>
    <t>A COMPENSAR</t>
  </si>
  <si>
    <t>1.01.02.03.01.007</t>
  </si>
  <si>
    <t>ICMS A RECUPERAR</t>
  </si>
  <si>
    <t>1.01.02.04</t>
  </si>
  <si>
    <t>ESTOQUE</t>
  </si>
  <si>
    <t>1.01.02.04.01</t>
  </si>
  <si>
    <t>1.01.02.04.01.001</t>
  </si>
  <si>
    <t>MERCADORIAS LOJA</t>
  </si>
  <si>
    <t>1.01.02.50</t>
  </si>
  <si>
    <t>DESPESAS ANTECIPADAS</t>
  </si>
  <si>
    <t>1.01.02.50.01</t>
  </si>
  <si>
    <t>1.01.02.50.01.001</t>
  </si>
  <si>
    <t>PRÊMIOS DE SEGUROS A APROPRIAR</t>
  </si>
  <si>
    <t>1.01.02.50.01.003</t>
  </si>
  <si>
    <t>DESPESAS ANTECIPADAS (BENEFÍCIOS)</t>
  </si>
  <si>
    <t>1.02</t>
  </si>
  <si>
    <t>ATIVO NÃO CIRCULANTE</t>
  </si>
  <si>
    <t>1.02.03</t>
  </si>
  <si>
    <t>ATIVO PERMANENTE</t>
  </si>
  <si>
    <t>1.02.03.06</t>
  </si>
  <si>
    <t>IMOBILIZADOS PRÓPRIOS</t>
  </si>
  <si>
    <t>1.02.03.06.01</t>
  </si>
  <si>
    <t>1.02.03.06.01.001</t>
  </si>
  <si>
    <t>EQUIP.PROCESSAMENTOS DE DADOS</t>
  </si>
  <si>
    <t>1.02.03.06.01.002</t>
  </si>
  <si>
    <t>EQUIP.DE TELECOMUNICAÇÕES</t>
  </si>
  <si>
    <t>1.02.03.06.01.004</t>
  </si>
  <si>
    <t>INSTALAÇÕES</t>
  </si>
  <si>
    <t>1.02.03.06.01.005</t>
  </si>
  <si>
    <t>MÓVEIS E UTENSÍLIOS</t>
  </si>
  <si>
    <t>1.02.03.06.01.006</t>
  </si>
  <si>
    <t>MÁQUINAS E EQUIPAMENTOS</t>
  </si>
  <si>
    <t>1.02.03.06.01.008</t>
  </si>
  <si>
    <t>INSTALAÇÕES TEMÁTICAS</t>
  </si>
  <si>
    <t>1.02.03.06.01.009</t>
  </si>
  <si>
    <t>BENFEITORIAS IMÓVEIS DE TERCEIROS</t>
  </si>
  <si>
    <t>1.02.03.06.01.011</t>
  </si>
  <si>
    <t>EQUIP.DE SEGURANÇA</t>
  </si>
  <si>
    <t>1.02.03.06.01.012</t>
  </si>
  <si>
    <t>EQUIP.SOM/LUZ/IMAGEM</t>
  </si>
  <si>
    <t>1.02.03.06.01.013</t>
  </si>
  <si>
    <t>EQUIP.PARA ACERVO</t>
  </si>
  <si>
    <t>1.02.03.06.01.015</t>
  </si>
  <si>
    <t>EQUIP.CULTURAIS</t>
  </si>
  <si>
    <t>1.02.03.06.01.016</t>
  </si>
  <si>
    <t>APOIO A PROD.EDUCACIONAL</t>
  </si>
  <si>
    <t>1.02.03.06.01.017</t>
  </si>
  <si>
    <t>BRINQUEDOS TEMÁTICOS</t>
  </si>
  <si>
    <t>1.02.03.06.01.019</t>
  </si>
  <si>
    <t>ACERVO UNIVERSO</t>
  </si>
  <si>
    <t>1.02.03.06.01.020</t>
  </si>
  <si>
    <t>ACERVO VIDA</t>
  </si>
  <si>
    <t>1.02.03.06.01.021</t>
  </si>
  <si>
    <t>ACERVO ENGENHO</t>
  </si>
  <si>
    <t>1.02.03.06.01.022</t>
  </si>
  <si>
    <t>ACERVO SOCIEDADE</t>
  </si>
  <si>
    <t>1.02.03.06.01.023</t>
  </si>
  <si>
    <t>ACERVO DINO</t>
  </si>
  <si>
    <t>1.02.03.06.01.025</t>
  </si>
  <si>
    <t>BENF.EM IMÓVEIS DE TERCEIROS - REFORMA ELÉTRICA</t>
  </si>
  <si>
    <t>1.02.03.06.01.027</t>
  </si>
  <si>
    <t>REFORMAS</t>
  </si>
  <si>
    <t>1.02.03.06.01.028</t>
  </si>
  <si>
    <t>ACERVO EMBRAER</t>
  </si>
  <si>
    <t>1.02.03.06.01.029</t>
  </si>
  <si>
    <t>ACERVO TETRA PAK</t>
  </si>
  <si>
    <t>1.02.03.06.01.030</t>
  </si>
  <si>
    <t>ACERVO IBRAM</t>
  </si>
  <si>
    <t>1.02.03.06.01.031</t>
  </si>
  <si>
    <t>ACERVO IBM</t>
  </si>
  <si>
    <t>1.02.03.06.01.032</t>
  </si>
  <si>
    <t>ACERVO NESTLÉ</t>
  </si>
  <si>
    <t>1.02.03.06.01.033</t>
  </si>
  <si>
    <t>ACERVO BRASKEM</t>
  </si>
  <si>
    <t>1.02.03.06.01.050</t>
  </si>
  <si>
    <t>IMOBILIZADO EM TRANSIÇÃO</t>
  </si>
  <si>
    <t>1.02.03.06.01.051</t>
  </si>
  <si>
    <t>(-)PROVISÃO PARA PERDAS - IMOBILIZADO ROUBADO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</si>
  <si>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</si>
  <si>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</si>
  <si>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</si>
  <si>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</si>
  <si>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</si>
  <si>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</si>
  <si>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DEPR ACUM MÁQUINAS E EQUIPAMENTOS</t>
  </si>
  <si>
    <t>1.02.03.07.01.003</t>
  </si>
  <si>
    <t>DEPR ACUM MÓVEIS E UTENSÍLIOS</t>
  </si>
  <si>
    <t>1.02.03.07.01.004</t>
  </si>
  <si>
    <t>DEPR ACUM EQUIP.PROCESSAMENTO DE DADOS</t>
  </si>
  <si>
    <t>1.02.03.07.01.007</t>
  </si>
  <si>
    <t>DEPR ACUM BENFEITORIAS</t>
  </si>
  <si>
    <t>1.02.03.07.01.010</t>
  </si>
  <si>
    <t>DEPR ACUM EQUIP.DE SEGURANÇA</t>
  </si>
  <si>
    <t>1.02.03.07.01.012</t>
  </si>
  <si>
    <t>DEPR ACUM EQUIP.DE TELECOMUNICAÇÕES</t>
  </si>
  <si>
    <t>1.02.03.07.01.013</t>
  </si>
  <si>
    <t>DEPR ACUM EQUIP.SOM/LUZ/IMAGEM</t>
  </si>
  <si>
    <t>1.02.03.07.01.014</t>
  </si>
  <si>
    <t>DEPR ACUM INSTALAÇÕES TEMÁTICAS</t>
  </si>
  <si>
    <t>1.02.03.07.01.015</t>
  </si>
  <si>
    <t>DEPR ACUM EQUIP.PARA ACERVO</t>
  </si>
  <si>
    <t>1.02.03.07.01.016</t>
  </si>
  <si>
    <t>DEPR ACUM EQUIP.CULTURAIS</t>
  </si>
  <si>
    <t>1.02.03.07.01.017</t>
  </si>
  <si>
    <t>DEPR ACUM APOIO PROD.EDUCACIONAL</t>
  </si>
  <si>
    <t>1.02.03.07.01.018</t>
  </si>
  <si>
    <t>DEPR ACUM BRINQ.TEMÁTICOS</t>
  </si>
  <si>
    <t>1.02.03.07.01.020</t>
  </si>
  <si>
    <t>DEPR ACUM ACERVO UNIVERSO</t>
  </si>
  <si>
    <t>1.02.03.07.01.021</t>
  </si>
  <si>
    <t>DEPR ACUM ACERVO VIDA</t>
  </si>
  <si>
    <t>1.02.03.07.01.022</t>
  </si>
  <si>
    <t>DEPR ACUM ACERVO ENGENHO</t>
  </si>
  <si>
    <t>1.02.03.07.01.023</t>
  </si>
  <si>
    <t>DEPR ACUM ACERVO SOCIEDADE</t>
  </si>
  <si>
    <t>1.02.03.07.01.024</t>
  </si>
  <si>
    <t>DEPR ACUM ACERVO DINO</t>
  </si>
  <si>
    <t>1.02.03.07.01.025</t>
  </si>
  <si>
    <t>DEPR ACUM BENF IMOVEIS TERCEIROS - REFORMA ELÉTRICA</t>
  </si>
  <si>
    <t>1.02.03.07.01.026</t>
  </si>
  <si>
    <t>DEPR ACUM REFORMAS</t>
  </si>
  <si>
    <t>1.02.03.07.01.027</t>
  </si>
  <si>
    <t>DEPR ACUM ACERVO EMBRAER</t>
  </si>
  <si>
    <t>1.02.03.07.01.028</t>
  </si>
  <si>
    <t>DEPR ACUM ACERVO TETRA PAK</t>
  </si>
  <si>
    <t>1.02.03.07.01.029</t>
  </si>
  <si>
    <t>DEPR ACUM ACERVO IBRAM</t>
  </si>
  <si>
    <t>1.02.03.07.01.030</t>
  </si>
  <si>
    <t>DEPR ACUM ACERVO IBM</t>
  </si>
  <si>
    <t>1.02.03.07.01.031</t>
  </si>
  <si>
    <t>DEPR ACUM ACERVO NESTLÉ</t>
  </si>
  <si>
    <t>1.02.03.07.01.032</t>
  </si>
  <si>
    <t>DEPR ACUM ACERVO BRASKEM</t>
  </si>
  <si>
    <t>1.02.03.08</t>
  </si>
  <si>
    <t>INTANGÍVEIS</t>
  </si>
  <si>
    <t>1.02.03.08.01</t>
  </si>
  <si>
    <t>1.02.03.08.01.001</t>
  </si>
  <si>
    <t>SOFTWARE</t>
  </si>
  <si>
    <t>1.02.03.08.01.002</t>
  </si>
  <si>
    <t>MARCAS E PATENTES</t>
  </si>
  <si>
    <t>1.02.03.08.01.003</t>
  </si>
  <si>
    <t>DIREITOS DE USO</t>
  </si>
  <si>
    <t>1.02.03.08.02</t>
  </si>
  <si>
    <t>AMORTIZAÇÃO IMOBILIZADOS PRÓPRIOS</t>
  </si>
  <si>
    <t>1.02.03.08.02.001</t>
  </si>
  <si>
    <t>AMORT ACUM SOFTWARE</t>
  </si>
  <si>
    <t>1.02.03.08.02.005</t>
  </si>
  <si>
    <t>AMORT ACUM DIREITO DE USO</t>
  </si>
  <si>
    <t>1.02.03.08.02.006</t>
  </si>
  <si>
    <t>AMORT ACUM MARCAS E PATENTES</t>
  </si>
  <si>
    <t>1.02.03.10</t>
  </si>
  <si>
    <t>ATIVOS BIOLÓGICOS</t>
  </si>
  <si>
    <t>1.02.03.10.01</t>
  </si>
  <si>
    <t>1.02.03.10.01.001</t>
  </si>
  <si>
    <t>ATIVO BIOLÓGICO - AQUÁRIO</t>
  </si>
  <si>
    <t>1.02.04</t>
  </si>
  <si>
    <t>COMPENSAÇÕES ATIVAS</t>
  </si>
  <si>
    <t>1.02.04.01</t>
  </si>
  <si>
    <t>1.02.04.01.01</t>
  </si>
  <si>
    <t>COMPENSAÇÕES ATIVAS - COMODATO</t>
  </si>
  <si>
    <t>1.02.04.01.01.001</t>
  </si>
  <si>
    <t>1.02.04.01.01.002</t>
  </si>
  <si>
    <t>ACERVO O MUNDO DO PERFUME</t>
  </si>
  <si>
    <t>1.02.04.01.01.003</t>
  </si>
  <si>
    <t>ACERVO METEORITO</t>
  </si>
  <si>
    <t>1.02.04.01.01.004</t>
  </si>
  <si>
    <t>ACERVO IPEM</t>
  </si>
  <si>
    <t>1.02.04.01.01.005</t>
  </si>
  <si>
    <t>ACERVO FMT</t>
  </si>
  <si>
    <t>1.02.04.01.01.006</t>
  </si>
  <si>
    <t>ACERVO SANTOS DUMONT</t>
  </si>
  <si>
    <t>2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</si>
  <si>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</si>
  <si>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</si>
  <si>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</si>
  <si>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</si>
  <si>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</si>
  <si>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</si>
  <si>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</si>
  <si>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</si>
  <si>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</si>
  <si>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</si>
  <si>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</si>
  <si>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</si>
  <si>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</si>
  <si>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</si>
  <si>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</si>
  <si>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</si>
  <si>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2.01.01.02.01.005</t>
  </si>
  <si>
    <t>AUTÔNOMO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</si>
  <si>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</si>
  <si>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</si>
  <si>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</si>
  <si>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</si>
  <si>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</si>
  <si>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</si>
  <si>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</si>
  <si>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</si>
  <si>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</si>
  <si>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2.01.01.03.01.003</t>
  </si>
  <si>
    <t>CONTRIBUIÇÕES SINDICAIS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</si>
  <si>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</si>
  <si>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</si>
  <si>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</si>
  <si>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</si>
  <si>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</si>
  <si>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</si>
  <si>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</si>
  <si>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2.01.01.04.01.006</t>
  </si>
  <si>
    <t>ICMS A RECOLHER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</si>
  <si>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</si>
  <si>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</si>
  <si>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</si>
  <si>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</si>
  <si>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</si>
  <si>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</si>
  <si>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</si>
  <si>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</si>
  <si>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</si>
  <si>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</si>
  <si>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</si>
  <si>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</si>
  <si>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</si>
  <si>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</si>
  <si>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</si>
  <si>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</si>
  <si>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2.01.01.05</t>
  </si>
  <si>
    <t>OUTRAS OBRIGAÇÕES</t>
  </si>
  <si>
    <t>2.01.01.05.01</t>
  </si>
  <si>
    <t>2.01.01.05.01.001</t>
  </si>
  <si>
    <t>FORNECEDOR A PAGAR</t>
  </si>
  <si>
    <t>2.01.01.05.01.004</t>
  </si>
  <si>
    <t>SEGUROS A PAGAR</t>
  </si>
  <si>
    <t>2.01.01.06</t>
  </si>
  <si>
    <t>2.01.01.06.01</t>
  </si>
  <si>
    <t>2.01.01.06.01.001</t>
  </si>
  <si>
    <t>ADIANTAMENTO DE CLIENTE</t>
  </si>
  <si>
    <t>2.01.01.06.01.003</t>
  </si>
  <si>
    <t>2.01.03</t>
  </si>
  <si>
    <t>SECRETARIA DA CULTURA DO ESTADO DE SP</t>
  </si>
  <si>
    <t>2.01.03.01</t>
  </si>
  <si>
    <t>2.01.03.01.01</t>
  </si>
  <si>
    <t>2.01.03.01.01.011</t>
  </si>
  <si>
    <t>CATAVENTO CULTURAL CG 07/2022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</si>
  <si>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</si>
  <si>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</si>
  <si>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</si>
  <si>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</si>
  <si>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</si>
  <si>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</si>
  <si>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</si>
  <si>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2.02.02.01.01.019</t>
  </si>
  <si>
    <t>SECRETARIA CULTURA-ATIVO IMOB CG 07/2022</t>
  </si>
  <si>
    <t>2.02.02.01.01.021</t>
  </si>
  <si>
    <t>ATIVO IMOBILIZADO - TETRA PAK - CG 07/2022</t>
  </si>
  <si>
    <t>2.02.02.01.01.022</t>
  </si>
  <si>
    <t>ATIVO IMOBILIZADO - IBRAM - CG 07/2022</t>
  </si>
  <si>
    <t>2.02.02.01.01.023</t>
  </si>
  <si>
    <t>ATIVO IMOBILIZADO - IBM - CG 07/2022</t>
  </si>
  <si>
    <t>2.02.02.01.01.024</t>
  </si>
  <si>
    <t>ATIVO IMOBILIZADO - NESTLÉ - CG 07/2022</t>
  </si>
  <si>
    <t>2.02.02.01.01.025</t>
  </si>
  <si>
    <t>ATIVO IMOBILIZADO - BRASKEM - CG 07/2022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</si>
  <si>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</si>
  <si>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</si>
  <si>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</si>
  <si>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</si>
  <si>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</si>
  <si>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</si>
  <si>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</si>
  <si>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</si>
  <si>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</si>
  <si>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</si>
  <si>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2.02.03</t>
  </si>
  <si>
    <t>COMPENSAÇÕES PASSIVAS</t>
  </si>
  <si>
    <t>2.02.03.01</t>
  </si>
  <si>
    <t>2.02.03.01.01</t>
  </si>
  <si>
    <t>COMPENSAÇÕES PASSIVAS - COMODATO</t>
  </si>
  <si>
    <t>2.02.03.01.01.001</t>
  </si>
  <si>
    <t>2.02.03.01.01.002</t>
  </si>
  <si>
    <t>2.02.03.01.01.003</t>
  </si>
  <si>
    <t>2.02.03.01.01.004</t>
  </si>
  <si>
    <t>2.02.03.01.01.005</t>
  </si>
  <si>
    <t>2.02.03.01.01.006</t>
  </si>
  <si>
    <t>2.03</t>
  </si>
  <si>
    <t>PATRIMÔNIO LÍQUIDO</t>
  </si>
  <si>
    <t>2.03.01</t>
  </si>
  <si>
    <t>PATRIMÔNIO SOCIAL</t>
  </si>
  <si>
    <t>2.03.01.02</t>
  </si>
  <si>
    <t>SUPERAVIT OU DEFICIT ACUMULADO</t>
  </si>
  <si>
    <t>2.03.01.02.01</t>
  </si>
  <si>
    <t>2.03.01.02.01.001</t>
  </si>
  <si>
    <t>SUPERAVITS/(DEFICITS)ACUMULADOS</t>
  </si>
  <si>
    <t>3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</si>
  <si>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</si>
  <si>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</si>
  <si>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</si>
  <si>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</si>
  <si>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</si>
  <si>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</si>
  <si>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</si>
  <si>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</si>
  <si>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</si>
  <si>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</si>
  <si>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</si>
  <si>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</si>
  <si>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</si>
  <si>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</si>
  <si>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</si>
  <si>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</si>
  <si>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</si>
  <si>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</si>
  <si>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</si>
  <si>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</si>
  <si>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</si>
  <si>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3.01.01.01.01.011</t>
  </si>
  <si>
    <t>ASSISTÊNCIA MÉDICA/ODONTOLÓGICA</t>
  </si>
  <si>
    <t>3.01.01.01.01.012</t>
  </si>
  <si>
    <t>MEDICINA OCUPACIONAL</t>
  </si>
  <si>
    <t>3.01.01.01.01.013</t>
  </si>
  <si>
    <t>VALE REFEIÇÃO/ALIMENTAÇÃO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</si>
  <si>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</si>
  <si>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</si>
  <si>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</si>
  <si>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</si>
  <si>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</si>
  <si>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</si>
  <si>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</si>
  <si>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3.01.01.01.02.011</t>
  </si>
  <si>
    <t>3.01.01.01.02.012</t>
  </si>
  <si>
    <t>3.01.01.01.02.013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</si>
  <si>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</si>
  <si>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</si>
  <si>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</si>
  <si>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</si>
  <si>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</si>
  <si>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</si>
  <si>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3.01.01.02.01.006</t>
  </si>
  <si>
    <t>3.01.01.02.01.007</t>
  </si>
  <si>
    <t>3.01.01.02.01.009</t>
  </si>
  <si>
    <t>3.01.01.02.01.011</t>
  </si>
  <si>
    <t>3.01.01.02.01.012</t>
  </si>
  <si>
    <t>3.01.01.02.01.013</t>
  </si>
  <si>
    <t>3.01.01.02.01.014</t>
  </si>
  <si>
    <t>VALE TRANSPORTE</t>
  </si>
  <si>
    <t>3.01.01.02.01.015</t>
  </si>
  <si>
    <t>OUTROS BENEFÍCIOS</t>
  </si>
  <si>
    <t>3.01.01.02.01.019</t>
  </si>
  <si>
    <t>AUXÍLIO PREVIDENCIÁRIO</t>
  </si>
  <si>
    <t>3.01.01.02.02</t>
  </si>
  <si>
    <t>3.01.01.02.02.001</t>
  </si>
  <si>
    <t>3.01.01.02.02.002</t>
  </si>
  <si>
    <t>3.01.01.02.02.003</t>
  </si>
  <si>
    <t>3.01.01.02.02.005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</si>
  <si>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</si>
  <si>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</si>
  <si>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</si>
  <si>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</si>
  <si>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</si>
  <si>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</si>
  <si>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</si>
  <si>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</si>
  <si>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3.01.01.03</t>
  </si>
  <si>
    <t>ESTAGIÁRIOS</t>
  </si>
  <si>
    <t>3.01.01.03.01</t>
  </si>
  <si>
    <t>3.01.01.03.01.012</t>
  </si>
  <si>
    <t>3.01.01.03.01.014</t>
  </si>
  <si>
    <t>3.01.01.03.01.018</t>
  </si>
  <si>
    <t>BOLSA AUXÍLIO</t>
  </si>
  <si>
    <t>3.01.01.03.02</t>
  </si>
  <si>
    <t>3.01.01.03.02.012</t>
  </si>
  <si>
    <t>3.01.01.03.02.014</t>
  </si>
  <si>
    <t>3.01.01.03.02.018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</si>
  <si>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</si>
  <si>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</si>
  <si>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</si>
  <si>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</si>
  <si>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</si>
  <si>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</si>
  <si>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</si>
  <si>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</si>
  <si>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</si>
  <si>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</si>
  <si>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</si>
  <si>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</si>
  <si>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</si>
  <si>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</si>
  <si>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</si>
  <si>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</si>
  <si>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</si>
  <si>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</si>
  <si>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</si>
  <si>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ADMINISTRATIVA/RH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</si>
  <si>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</si>
  <si>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</si>
  <si>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</si>
  <si>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</si>
  <si>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</si>
  <si>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</si>
  <si>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</si>
  <si>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</si>
  <si>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</si>
  <si>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</si>
  <si>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</si>
  <si>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</si>
  <si>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</si>
  <si>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</si>
  <si>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</si>
  <si>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</si>
  <si>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</si>
  <si>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</si>
  <si>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3.02.01.01.03</t>
  </si>
  <si>
    <t>UNIFORMES E EPIS</t>
  </si>
  <si>
    <t>3.02.01.01.03.001</t>
  </si>
  <si>
    <t>EPIS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</si>
  <si>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</si>
  <si>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</si>
  <si>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</si>
  <si>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</si>
  <si>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</si>
  <si>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</si>
  <si>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</si>
  <si>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</si>
  <si>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</si>
  <si>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</si>
  <si>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</si>
  <si>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</si>
  <si>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</si>
  <si>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</si>
  <si>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3.02.01.01.06.127</t>
  </si>
  <si>
    <t>TARIFA BANCÁRIA</t>
  </si>
  <si>
    <t>3.02.01.01.06.128</t>
  </si>
  <si>
    <t>IRRF SOBRE APLICAÇÃO FINANCEIRA</t>
  </si>
  <si>
    <t>3.02.01.01.06.133</t>
  </si>
  <si>
    <t>TAXA CARTÃO DE DÉBITO</t>
  </si>
  <si>
    <t>3.02.01.01.07</t>
  </si>
  <si>
    <t>DESPESAS DIVERSAS (CORREIO,XEROX,MOTOBOY)</t>
  </si>
  <si>
    <t>3.02.01.01.07.036</t>
  </si>
  <si>
    <t>CARTÓRIO</t>
  </si>
  <si>
    <t>3.02.01.01.07.044</t>
  </si>
  <si>
    <t>ESTACIONAMENTO</t>
  </si>
  <si>
    <t>3.02.01.01.07.097</t>
  </si>
  <si>
    <t>MOTOBOY</t>
  </si>
  <si>
    <t>3.02.01.01.07.131</t>
  </si>
  <si>
    <t>LICENÇA DE USO DE SISTEMAS</t>
  </si>
  <si>
    <t>3.02.01.01.07.135</t>
  </si>
  <si>
    <t>TAXI/UBER</t>
  </si>
  <si>
    <t>3.02.01.01.07.154</t>
  </si>
  <si>
    <t>DESPESAS DIVERSAS</t>
  </si>
  <si>
    <t>3.02.01.01.08</t>
  </si>
  <si>
    <t>INVESTIMENTOS</t>
  </si>
  <si>
    <t>3.02.01.01.08.126</t>
  </si>
  <si>
    <t>CONSERVAÇÃO E MANUTENÇÃO DE IMOBILIZADO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</si>
  <si>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</si>
  <si>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</si>
  <si>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</si>
  <si>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</si>
  <si>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</si>
  <si>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</si>
  <si>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3.03.01.01.01.003</t>
  </si>
  <si>
    <t>CONSERVAÇÃO E MANUTENÇÃO DE AR CONDICIONADO</t>
  </si>
  <si>
    <t>3.03.01.01.01.054</t>
  </si>
  <si>
    <t>DEDETIZAÇÃO</t>
  </si>
  <si>
    <t>3.03.01.01.01.089</t>
  </si>
  <si>
    <t>MANUTENÇÃO DE ELEVADOR</t>
  </si>
  <si>
    <t>3.03.01.01.01.107</t>
  </si>
  <si>
    <t>PREDIAL - MANUTENÇÃO E REPAROS</t>
  </si>
  <si>
    <t>3.03.01.01.01.120</t>
  </si>
  <si>
    <t>LOCAÇÃO DE CAÇAMBA</t>
  </si>
  <si>
    <t>3.03.01.01.02</t>
  </si>
  <si>
    <t>SIST DE MONITORAMENTO DE SEGURANÇA E AVCB</t>
  </si>
  <si>
    <t>3.03.01.01.02.136</t>
  </si>
  <si>
    <t>SISTEMA DE MONITORAMENTO DE SEG E AVCB</t>
  </si>
  <si>
    <t>3.03.01.01.06</t>
  </si>
  <si>
    <t>SEGUROS (PREDIAL, INCÊNDIO E ETC)</t>
  </si>
  <si>
    <t>3.03.01.01.06.123</t>
  </si>
  <si>
    <t>SEGUROS ( PREDIAL, INCÊNDIO E ETC )</t>
  </si>
  <si>
    <t>3.03.01.01.08</t>
  </si>
  <si>
    <t>3.03.01.01.08.002</t>
  </si>
  <si>
    <t>CONSERVAÇÃO E MANUTENÇÃO DE BENS DURÁVEIS</t>
  </si>
  <si>
    <t>3.04</t>
  </si>
  <si>
    <t>PROGR DE ACERVO:CONSERV, DOCUM.E PESQUISA</t>
  </si>
  <si>
    <t>3.04.01</t>
  </si>
  <si>
    <t>3.04.01.01</t>
  </si>
  <si>
    <t>MOBILIÁRIO E EQUIPAMENTOS PARA ÁREAS TÉCNICAS</t>
  </si>
  <si>
    <t>3.04.01.01.04</t>
  </si>
  <si>
    <t>CONSERVAÇÃO E RESTAURAÇÃO</t>
  </si>
  <si>
    <t>3.04.01.01.04.001</t>
  </si>
  <si>
    <t>CONSERVAÇÃO E RESTAURO</t>
  </si>
  <si>
    <t>3.06</t>
  </si>
  <si>
    <t>PROG DE SERV. EDUCATIVO E PROJ ESPECIAIS</t>
  </si>
  <si>
    <t>3.06.01</t>
  </si>
  <si>
    <t>3.06.01.02</t>
  </si>
  <si>
    <t>3.06.01.02.02</t>
  </si>
  <si>
    <t>OUTRAS DESPESAS</t>
  </si>
  <si>
    <t>3.06.01.02.02.001</t>
  </si>
  <si>
    <t>3.06.01.02.02.002</t>
  </si>
  <si>
    <t>PRESTAÇÃO DE SERVIÇOS</t>
  </si>
  <si>
    <t>3.06.01.02.06</t>
  </si>
  <si>
    <t>MANUTENÇÃO/ATUALIZAÇÃO CONTEÚDO EXPOSIT.</t>
  </si>
  <si>
    <t>3.06.01.02.06.001</t>
  </si>
  <si>
    <t>MANUTENÇÃO TÉCNICA E INSTALAÇÕES</t>
  </si>
  <si>
    <t>3.06.01.02.09</t>
  </si>
  <si>
    <t>MATERIAIS E RECURSOS EDUCATIVOS</t>
  </si>
  <si>
    <t>3.06.01.02.09.001</t>
  </si>
  <si>
    <t>3.06.01.02.10</t>
  </si>
  <si>
    <t>AQUISIÇÃO DE EQUIPAMENTOS E MATERIAIS</t>
  </si>
  <si>
    <t>3.06.01.02.10.001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</si>
  <si>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</si>
  <si>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</si>
  <si>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</si>
  <si>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</si>
  <si>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</si>
  <si>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</si>
  <si>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</si>
  <si>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</si>
  <si>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3.08.01.01.01.090</t>
  </si>
  <si>
    <t>MANUTENÇÃO WEBSITE</t>
  </si>
  <si>
    <t>3.08.01.01.01.091</t>
  </si>
  <si>
    <t>SERVIÇO DE NEWSLETTER</t>
  </si>
  <si>
    <t>3.08.01.01.03</t>
  </si>
  <si>
    <t>ASSES DE IMPRENSA E CUSTOS DE PUBLICIDADE</t>
  </si>
  <si>
    <t>3.08.01.01.03.025</t>
  </si>
  <si>
    <t>ASSESSORIA DE IMPRENSA</t>
  </si>
  <si>
    <t>3.10</t>
  </si>
  <si>
    <t>PRGR DE EXPOSIÇÕES E PROGRAMAÇÃO CULTURAl</t>
  </si>
  <si>
    <t>3.10.01</t>
  </si>
  <si>
    <t>3.10.01.01</t>
  </si>
  <si>
    <t>3.10.01.01.01</t>
  </si>
  <si>
    <t>EXPOSIÇÕES TEMPORÁRIAS</t>
  </si>
  <si>
    <t>3.10.01.01.01.001</t>
  </si>
  <si>
    <t>3.10.01.01.07</t>
  </si>
  <si>
    <t>EXPOSIÇÕES ITINERANTES</t>
  </si>
  <si>
    <t>3.10.01.01.07.001</t>
  </si>
  <si>
    <t>3.13</t>
  </si>
  <si>
    <t>CUSTO DAS MERCADORIAS VENDIDAS</t>
  </si>
  <si>
    <t>3.13.01</t>
  </si>
  <si>
    <t>3.13.01.01</t>
  </si>
  <si>
    <t>3.13.01.01.01</t>
  </si>
  <si>
    <t>3.13.01.01.01.001</t>
  </si>
  <si>
    <t>CUSTO DAS MERCADORIAS VENDIDAS - CMV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</si>
  <si>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</si>
  <si>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</si>
  <si>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</si>
  <si>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</si>
  <si>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</si>
  <si>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</si>
  <si>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</si>
  <si>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</si>
  <si>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</si>
  <si>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3.16</t>
  </si>
  <si>
    <t>PROGRAMA DE GESTÃO MUSEOLÓGICA</t>
  </si>
  <si>
    <t>3.16.01</t>
  </si>
  <si>
    <t>3.16.01.01</t>
  </si>
  <si>
    <t>3.16.01.01.01</t>
  </si>
  <si>
    <t>3.16.01.01.01.001</t>
  </si>
  <si>
    <t>ACESSIBILIDADE</t>
  </si>
  <si>
    <t>3.17</t>
  </si>
  <si>
    <t>PROGRAMA CONEXÕES MUSEUS SP</t>
  </si>
  <si>
    <t>3.17.01</t>
  </si>
  <si>
    <t>3.17.01.01</t>
  </si>
  <si>
    <t>3.17.01.01.01</t>
  </si>
  <si>
    <t>3.17.01.01.01.003</t>
  </si>
  <si>
    <t>AÇÕES DE FOMENTO</t>
  </si>
  <si>
    <t>3.20</t>
  </si>
  <si>
    <t>CONTINGÊNCIAS</t>
  </si>
  <si>
    <t>3.20.01</t>
  </si>
  <si>
    <t>3.20.01.01</t>
  </si>
  <si>
    <t>3.20.01.01.01</t>
  </si>
  <si>
    <t>3.20.01.01.01.002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</si>
  <si>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</si>
  <si>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</si>
  <si>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</si>
  <si>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</si>
  <si>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</si>
  <si>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</si>
  <si>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</si>
  <si>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3.22.01.01.01.005</t>
  </si>
  <si>
    <t>BILHETERIAS</t>
  </si>
  <si>
    <t>4</t>
  </si>
  <si>
    <t>RECEITAS</t>
  </si>
  <si>
    <t>4.01</t>
  </si>
  <si>
    <t>4.01.01</t>
  </si>
  <si>
    <t>4.01.01.01</t>
  </si>
  <si>
    <t>SECRETARIA DE ESTADO DA CULTURA</t>
  </si>
  <si>
    <t>4.01.01.01.01</t>
  </si>
  <si>
    <t>4.01.01.01.01.013</t>
  </si>
  <si>
    <t>4.01.01.02</t>
  </si>
  <si>
    <t>CAPTAÇÃO DE RECURSOS PRÓPRIOS</t>
  </si>
  <si>
    <t>4.01.01.02.01</t>
  </si>
  <si>
    <t>RECEITA - CESSÃO ONEROSA</t>
  </si>
  <si>
    <t>4.01.01.02.01.001</t>
  </si>
  <si>
    <t>4.01.01.02.01.002</t>
  </si>
  <si>
    <t>CAFÉ</t>
  </si>
  <si>
    <t>4.01.01.02.01.009</t>
  </si>
  <si>
    <t>OUTRAS RECEITAS</t>
  </si>
  <si>
    <t>4.01.01.02.02</t>
  </si>
  <si>
    <t>RECEITA - BILHETERIA</t>
  </si>
  <si>
    <t>4.01.01.02.02.001</t>
  </si>
  <si>
    <t>BILHETERIA</t>
  </si>
  <si>
    <t>4.01.01.02.04</t>
  </si>
  <si>
    <t>RECEITA - CAPTAÇÃO/PARCERIAS</t>
  </si>
  <si>
    <t>4.01.01.02.04.001</t>
  </si>
  <si>
    <t>RECEITA DE CAPTAÇÃO/PARCERIAS</t>
  </si>
  <si>
    <t>4.01.01.02.05</t>
  </si>
  <si>
    <t>RECEITA - LOJA</t>
  </si>
  <si>
    <t>4.01.01.02.05.001</t>
  </si>
  <si>
    <t>RECEITA DE VENDAS</t>
  </si>
  <si>
    <t>4.01.01.02.05.002</t>
  </si>
  <si>
    <t>(-)ICMS SOBRE VENDAS</t>
  </si>
  <si>
    <t>4.01.01.02.05.003</t>
  </si>
  <si>
    <t>(-)DESCONTOS CONCEDIDOS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</si>
  <si>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</si>
  <si>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</si>
  <si>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</si>
  <si>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</si>
  <si>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</si>
  <si>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</si>
  <si>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</si>
  <si>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4.01.01.10</t>
  </si>
  <si>
    <t>ENTRADAS DIVERSAS</t>
  </si>
  <si>
    <t>4.01.01.10.01</t>
  </si>
  <si>
    <t>4.01.01.10.01.002</t>
  </si>
  <si>
    <t>OUTRAS ENTRADAS</t>
  </si>
  <si>
    <t>4.01.01.14</t>
  </si>
  <si>
    <t>4.01.01.14.01</t>
  </si>
  <si>
    <t>4.01.01.14.01.001</t>
  </si>
  <si>
    <t>4.01.01.14.01.002</t>
  </si>
  <si>
    <t>3.04.01.01.09</t>
  </si>
  <si>
    <t>3.04.01.01.09.001</t>
  </si>
  <si>
    <t>1.3.2</t>
  </si>
  <si>
    <t>Saldo anterior da conta de repasse para utilização no exercício</t>
  </si>
  <si>
    <t>Saldo anterior da conta de repasse para utilização no exercício - CG 02.2017</t>
  </si>
  <si>
    <t>6.1.3.10.4</t>
  </si>
  <si>
    <t>Investimentos Loja</t>
  </si>
  <si>
    <t>8.7</t>
  </si>
  <si>
    <t>Outros Investimentos (ESTOQUE LOJA)</t>
  </si>
  <si>
    <t>6.2.4.2</t>
  </si>
  <si>
    <t>Custo da Mercadoria Vendida</t>
  </si>
  <si>
    <t>1.01.01.01.03.014</t>
  </si>
  <si>
    <t>BB - C/C 3243-3 MINC PRONAC 235057 - 2024/2025</t>
  </si>
  <si>
    <t>1.01.02.02.01.003</t>
  </si>
  <si>
    <t>ADIANTAMENTO DE 13º SALÁRIO</t>
  </si>
  <si>
    <t>1.01.02.02.01.004</t>
  </si>
  <si>
    <t>ADIANTAMENTO DE RESCISÃO</t>
  </si>
  <si>
    <t>1.02.04.01.02</t>
  </si>
  <si>
    <t>COMPENSAÇÕES ATIVAS - CONSIGNADO</t>
  </si>
  <si>
    <t>1.02.04.01.02.001</t>
  </si>
  <si>
    <t>MERCADORIAS EM CONSIGNAÇÃO</t>
  </si>
  <si>
    <t>2.02.03.01.02</t>
  </si>
  <si>
    <t>COMPENSAÇÕES PASSIVAS - CONSIGNAÇÃO</t>
  </si>
  <si>
    <t>2.02.03.01.02.001</t>
  </si>
  <si>
    <t>3.01.01.02.01.004</t>
  </si>
  <si>
    <t>RESCISÕES</t>
  </si>
  <si>
    <t>3.01.01.02.02.004</t>
  </si>
  <si>
    <t>3.01.02.01.01.027</t>
  </si>
  <si>
    <t>AUDITORIA</t>
  </si>
  <si>
    <t>3.02.01.01.06.076</t>
  </si>
  <si>
    <t>TAXAS MUNICIPAIS/ESTADUAIS/FEDERAIS</t>
  </si>
  <si>
    <t>3.02.01.01.06.136</t>
  </si>
  <si>
    <t>ANUIDADE CARTÃO DE CRÉDITO</t>
  </si>
  <si>
    <t>3.02.01.01.07.037</t>
  </si>
  <si>
    <t>CHAVEIRO</t>
  </si>
  <si>
    <t>3.02.01.01.07.041</t>
  </si>
  <si>
    <t>TREINAMENTO TÉCNICO</t>
  </si>
  <si>
    <t>3.02.01.01.07.083</t>
  </si>
  <si>
    <t>LIVROS/REVISTAS/JORNAIS</t>
  </si>
  <si>
    <t>3.02.01.01.07.085</t>
  </si>
  <si>
    <t>FRETES E CARRETOS</t>
  </si>
  <si>
    <t>3.02.01.01.07.156</t>
  </si>
  <si>
    <t>DESINFECÇÃO E PROTEÇÃO</t>
  </si>
  <si>
    <t>3.03.01.01.08.017</t>
  </si>
  <si>
    <t>PROJETOS/OBRAS CIVIS</t>
  </si>
  <si>
    <t>3.03.01.01.08.142</t>
  </si>
  <si>
    <t>3.04.01.01.10</t>
  </si>
  <si>
    <t>CONSERVAÇÃO PREVENTIVA</t>
  </si>
  <si>
    <t>3.04.01.01.10.001</t>
  </si>
  <si>
    <t>3.08.01.01.04</t>
  </si>
  <si>
    <t>3.08.01.01.04.001</t>
  </si>
  <si>
    <t>3.10.01.01.02</t>
  </si>
  <si>
    <t>PROGRAMAÇÃO CULTURAL</t>
  </si>
  <si>
    <t>3.10.01.01.02.001</t>
  </si>
  <si>
    <t>3.21</t>
  </si>
  <si>
    <t>BAIXA DE IMOBILIZADO</t>
  </si>
  <si>
    <t>3.21.01</t>
  </si>
  <si>
    <t>3.21.01.01</t>
  </si>
  <si>
    <t>3.21.01.01.01</t>
  </si>
  <si>
    <t>3.21.01.01.01.001</t>
  </si>
  <si>
    <t>3.22.01.01.01.002</t>
  </si>
  <si>
    <t>SERVIÇOS P.J - OUTROS</t>
  </si>
  <si>
    <t>4.01.01.02.01.008</t>
  </si>
  <si>
    <t>CESSÃO DE IMAGEM</t>
  </si>
  <si>
    <t>Realizado 
até março</t>
  </si>
  <si>
    <t>% Realizado
até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</si>
</sst>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66">
    <xf numFmtId="0" fontId="0" fillId="0" borderId="0"/>
    <xf numFmtId="0" fontId="19" fillId="0" borderId="0"/>
    <xf numFmtId="164" fontId="20" fillId="0" borderId="0" applyFont="0" applyFill="0" applyBorder="0" applyAlignment="0" applyProtection="0"/>
    <xf numFmtId="0" fontId="20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8" fillId="0" borderId="0"/>
    <xf numFmtId="0" fontId="28" fillId="0" borderId="0">
      <alignment horizontal="left" vertical="top"/>
    </xf>
    <xf numFmtId="0" fontId="29" fillId="0" borderId="0">
      <alignment horizontal="right" vertical="top"/>
    </xf>
    <xf numFmtId="0" fontId="28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left" vertical="top"/>
    </xf>
    <xf numFmtId="0" fontId="32" fillId="0" borderId="0">
      <alignment horizontal="right" vertical="top"/>
    </xf>
    <xf numFmtId="0" fontId="33" fillId="0" borderId="0">
      <alignment horizontal="left" vertical="top"/>
    </xf>
    <xf numFmtId="0" fontId="34" fillId="0" borderId="0">
      <alignment horizontal="left" vertical="top"/>
    </xf>
    <xf numFmtId="0" fontId="35" fillId="0" borderId="0">
      <alignment horizontal="left" vertical="top"/>
    </xf>
    <xf numFmtId="0" fontId="36" fillId="0" borderId="0">
      <alignment horizontal="right" vertical="top"/>
    </xf>
    <xf numFmtId="0" fontId="36" fillId="0" borderId="0">
      <alignment horizontal="right" vertical="top"/>
    </xf>
    <xf numFmtId="0" fontId="35" fillId="0" borderId="0">
      <alignment horizontal="center"/>
    </xf>
    <xf numFmtId="0" fontId="33" fillId="0" borderId="0">
      <alignment horizontal="left" vertical="center"/>
    </xf>
    <xf numFmtId="0" fontId="33" fillId="0" borderId="0">
      <alignment horizontal="right" vertical="center"/>
    </xf>
    <xf numFmtId="0" fontId="36" fillId="0" borderId="0">
      <alignment horizontal="center" vertical="top"/>
    </xf>
    <xf numFmtId="0" fontId="17" fillId="0" borderId="0"/>
    <xf numFmtId="0" fontId="16" fillId="0" borderId="0"/>
    <xf numFmtId="164" fontId="15" fillId="0" borderId="0" applyFont="0" applyFill="0" applyBorder="0" applyAlignment="0" applyProtection="0"/>
    <xf numFmtId="0" fontId="15" fillId="0" borderId="0"/>
    <xf numFmtId="0" fontId="37" fillId="0" borderId="0">
      <alignment horizontal="center" vertical="top"/>
    </xf>
    <xf numFmtId="0" fontId="31" fillId="0" borderId="0">
      <alignment horizontal="left" vertical="top"/>
    </xf>
    <xf numFmtId="0" fontId="32" fillId="0" borderId="0">
      <alignment horizontal="left" vertical="top"/>
    </xf>
    <xf numFmtId="0" fontId="33" fillId="0" borderId="0">
      <alignment horizontal="left" vertical="top"/>
    </xf>
    <xf numFmtId="164" fontId="14" fillId="0" borderId="0" applyFont="0" applyFill="0" applyBorder="0" applyAlignment="0" applyProtection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36" fillId="0" borderId="0">
      <alignment horizontal="center"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8" fillId="0" borderId="0" applyFill="0" applyProtection="0"/>
    <xf numFmtId="0" fontId="40" fillId="0" borderId="0" applyFill="0" applyProtection="0"/>
    <xf numFmtId="0" fontId="41" fillId="0" borderId="0"/>
    <xf numFmtId="164" fontId="20" fillId="0" borderId="0" applyFont="0" applyFill="0" applyBorder="0" applyAlignment="0" applyProtection="0"/>
    <xf numFmtId="0" fontId="42" fillId="0" borderId="0" applyFill="0" applyProtection="0"/>
  </cellStyleXfs>
  <cellXfs count="147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0" xfId="1" applyFont="1" applyAlignment="1">
      <alignment horizontal="left"/>
    </xf>
    <xf numFmtId="0" fontId="25" fillId="0" borderId="0" xfId="1" applyFont="1"/>
    <xf numFmtId="0" fontId="25" fillId="3" borderId="0" xfId="3" applyFont="1" applyFill="1" applyAlignment="1">
      <alignment vertical="center"/>
    </xf>
    <xf numFmtId="0" fontId="26" fillId="0" borderId="0" xfId="3" applyFont="1" applyAlignment="1" applyProtection="1">
      <alignment horizontal="left" vertical="top" wrapText="1"/>
      <protection locked="0"/>
    </xf>
    <xf numFmtId="0" fontId="24" fillId="3" borderId="0" xfId="3" applyFont="1" applyFill="1" applyAlignment="1">
      <alignment horizontal="center" vertical="center"/>
    </xf>
    <xf numFmtId="0" fontId="24" fillId="3" borderId="0" xfId="3" applyFont="1" applyFill="1" applyAlignment="1">
      <alignment vertical="center"/>
    </xf>
    <xf numFmtId="0" fontId="24" fillId="0" borderId="0" xfId="3" applyFont="1" applyAlignment="1">
      <alignment vertical="center"/>
    </xf>
    <xf numFmtId="0" fontId="25" fillId="0" borderId="1" xfId="3" applyFont="1" applyBorder="1" applyAlignment="1">
      <alignment vertical="center" wrapText="1"/>
    </xf>
    <xf numFmtId="0" fontId="22" fillId="0" borderId="0" xfId="1" applyFont="1"/>
    <xf numFmtId="0" fontId="24" fillId="3" borderId="0" xfId="3" applyFont="1" applyFill="1"/>
    <xf numFmtId="0" fontId="25" fillId="3" borderId="0" xfId="3" applyFont="1" applyFill="1"/>
    <xf numFmtId="0" fontId="24" fillId="3" borderId="0" xfId="3" applyFont="1" applyFill="1" applyAlignment="1">
      <alignment horizontal="center"/>
    </xf>
    <xf numFmtId="0" fontId="27" fillId="0" borderId="0" xfId="3" applyFont="1" applyAlignment="1" applyProtection="1">
      <alignment vertical="top" wrapText="1" readingOrder="1"/>
      <protection locked="0"/>
    </xf>
    <xf numFmtId="0" fontId="24" fillId="3" borderId="0" xfId="3" applyFont="1" applyFill="1" applyAlignment="1">
      <alignment horizontal="left"/>
    </xf>
    <xf numFmtId="10" fontId="24" fillId="0" borderId="0" xfId="5" applyNumberFormat="1" applyFont="1"/>
    <xf numFmtId="10" fontId="25" fillId="0" borderId="0" xfId="5" applyNumberFormat="1" applyFont="1"/>
    <xf numFmtId="10" fontId="25" fillId="0" borderId="0" xfId="5" applyNumberFormat="1" applyFont="1" applyBorder="1" applyAlignment="1">
      <alignment horizontal="center"/>
    </xf>
    <xf numFmtId="10" fontId="26" fillId="0" borderId="0" xfId="5" applyNumberFormat="1" applyFont="1" applyAlignment="1" applyProtection="1">
      <alignment horizontal="center" vertical="center" wrapText="1" readingOrder="1"/>
      <protection locked="0"/>
    </xf>
    <xf numFmtId="10" fontId="24" fillId="0" borderId="0" xfId="5" applyNumberFormat="1" applyFont="1" applyAlignment="1">
      <alignment horizontal="center"/>
    </xf>
    <xf numFmtId="10" fontId="24" fillId="0" borderId="0" xfId="5" applyNumberFormat="1" applyFont="1" applyFill="1" applyAlignment="1">
      <alignment horizontal="center"/>
    </xf>
    <xf numFmtId="0" fontId="25" fillId="0" borderId="0" xfId="3" applyFont="1" applyAlignment="1">
      <alignment vertical="center"/>
    </xf>
    <xf numFmtId="0" fontId="23" fillId="0" borderId="0" xfId="3" applyFont="1" applyAlignment="1" applyProtection="1">
      <alignment horizontal="left" vertical="top" wrapText="1"/>
      <protection locked="0"/>
    </xf>
    <xf numFmtId="0" fontId="23" fillId="0" borderId="0" xfId="3" applyFont="1" applyAlignment="1" applyProtection="1">
      <alignment vertical="top" wrapText="1" readingOrder="1"/>
      <protection locked="0"/>
    </xf>
    <xf numFmtId="10" fontId="25" fillId="0" borderId="0" xfId="5" applyNumberFormat="1" applyFont="1" applyFill="1" applyBorder="1" applyAlignment="1">
      <alignment horizontal="center" vertical="center"/>
    </xf>
    <xf numFmtId="164" fontId="25" fillId="0" borderId="0" xfId="6" applyFont="1" applyFill="1" applyBorder="1" applyAlignment="1">
      <alignment horizontal="center" vertical="center"/>
    </xf>
    <xf numFmtId="164" fontId="24" fillId="0" borderId="0" xfId="6" applyFont="1"/>
    <xf numFmtId="164" fontId="25" fillId="0" borderId="0" xfId="6" applyFont="1"/>
    <xf numFmtId="164" fontId="25" fillId="0" borderId="0" xfId="6" applyFont="1" applyBorder="1" applyAlignment="1">
      <alignment horizontal="center"/>
    </xf>
    <xf numFmtId="164" fontId="26" fillId="0" borderId="0" xfId="6" applyFont="1" applyAlignment="1" applyProtection="1">
      <alignment horizontal="center" vertical="center" wrapText="1" readingOrder="1"/>
      <protection locked="0"/>
    </xf>
    <xf numFmtId="164" fontId="24" fillId="0" borderId="0" xfId="6" applyFont="1" applyAlignment="1">
      <alignment horizontal="center"/>
    </xf>
    <xf numFmtId="164" fontId="24" fillId="3" borderId="0" xfId="6" applyFont="1" applyFill="1" applyAlignment="1">
      <alignment horizontal="center"/>
    </xf>
    <xf numFmtId="164" fontId="24" fillId="0" borderId="0" xfId="6" applyFont="1" applyFill="1" applyAlignment="1">
      <alignment horizontal="center"/>
    </xf>
    <xf numFmtId="164" fontId="25" fillId="0" borderId="2" xfId="6" applyFont="1" applyFill="1" applyBorder="1" applyAlignment="1">
      <alignment horizontal="center" vertical="center"/>
    </xf>
    <xf numFmtId="0" fontId="24" fillId="0" borderId="0" xfId="3" applyFont="1"/>
    <xf numFmtId="43" fontId="25" fillId="3" borderId="0" xfId="3" applyNumberFormat="1" applyFont="1" applyFill="1" applyAlignment="1">
      <alignment vertical="center"/>
    </xf>
    <xf numFmtId="164" fontId="24" fillId="0" borderId="0" xfId="6" applyFont="1" applyFill="1" applyAlignment="1">
      <alignment horizontal="left"/>
    </xf>
    <xf numFmtId="0" fontId="23" fillId="0" borderId="3" xfId="3" applyFont="1" applyBorder="1" applyAlignment="1" applyProtection="1">
      <alignment horizontal="left" vertical="top" wrapText="1"/>
      <protection locked="0"/>
    </xf>
    <xf numFmtId="0" fontId="23" fillId="0" borderId="3" xfId="3" applyFont="1" applyBorder="1" applyAlignment="1" applyProtection="1">
      <alignment vertical="top" wrapText="1" readingOrder="1"/>
      <protection locked="0"/>
    </xf>
    <xf numFmtId="164" fontId="25" fillId="0" borderId="3" xfId="6" applyFont="1" applyFill="1" applyBorder="1" applyAlignment="1">
      <alignment horizontal="center" vertical="center"/>
    </xf>
    <xf numFmtId="10" fontId="25" fillId="0" borderId="3" xfId="5" applyNumberFormat="1" applyFont="1" applyFill="1" applyBorder="1" applyAlignment="1">
      <alignment horizontal="center" vertical="center"/>
    </xf>
    <xf numFmtId="0" fontId="26" fillId="0" borderId="3" xfId="3" applyFont="1" applyBorder="1" applyAlignment="1" applyProtection="1">
      <alignment horizontal="left" vertical="top" wrapText="1"/>
      <protection locked="0"/>
    </xf>
    <xf numFmtId="0" fontId="26" fillId="0" borderId="3" xfId="3" applyFont="1" applyBorder="1" applyAlignment="1" applyProtection="1">
      <alignment vertical="top" wrapText="1" readingOrder="1"/>
      <protection locked="0"/>
    </xf>
    <xf numFmtId="164" fontId="24" fillId="0" borderId="3" xfId="6" applyFont="1" applyFill="1" applyBorder="1" applyAlignment="1">
      <alignment horizontal="center" vertical="center"/>
    </xf>
    <xf numFmtId="10" fontId="24" fillId="0" borderId="3" xfId="5" applyNumberFormat="1" applyFont="1" applyFill="1" applyBorder="1" applyAlignment="1">
      <alignment horizontal="center" vertical="center"/>
    </xf>
    <xf numFmtId="0" fontId="26" fillId="3" borderId="3" xfId="3" applyFont="1" applyFill="1" applyBorder="1" applyAlignment="1" applyProtection="1">
      <alignment vertical="top" wrapText="1" readingOrder="1"/>
      <protection locked="0"/>
    </xf>
    <xf numFmtId="0" fontId="23" fillId="3" borderId="3" xfId="3" applyFont="1" applyFill="1" applyBorder="1" applyAlignment="1" applyProtection="1">
      <alignment vertical="top" wrapText="1" readingOrder="1"/>
      <protection locked="0"/>
    </xf>
    <xf numFmtId="164" fontId="25" fillId="3" borderId="3" xfId="6" applyFont="1" applyFill="1" applyBorder="1" applyAlignment="1">
      <alignment horizontal="center" vertical="center"/>
    </xf>
    <xf numFmtId="10" fontId="25" fillId="3" borderId="3" xfId="5" applyNumberFormat="1" applyFont="1" applyFill="1" applyBorder="1" applyAlignment="1">
      <alignment horizontal="center" vertical="center"/>
    </xf>
    <xf numFmtId="164" fontId="24" fillId="3" borderId="3" xfId="6" applyFont="1" applyFill="1" applyBorder="1" applyAlignment="1">
      <alignment horizontal="center" vertical="center"/>
    </xf>
    <xf numFmtId="10" fontId="24" fillId="3" borderId="3" xfId="5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 applyProtection="1">
      <alignment vertical="top" wrapText="1" readingOrder="1"/>
      <protection locked="0"/>
    </xf>
    <xf numFmtId="164" fontId="26" fillId="2" borderId="4" xfId="6" applyFont="1" applyFill="1" applyBorder="1" applyAlignment="1" applyProtection="1">
      <alignment vertical="top" wrapText="1" readingOrder="1"/>
      <protection locked="0"/>
    </xf>
    <xf numFmtId="10" fontId="26" fillId="2" borderId="4" xfId="5" applyNumberFormat="1" applyFont="1" applyFill="1" applyBorder="1" applyAlignment="1" applyProtection="1">
      <alignment vertical="top" wrapText="1" readingOrder="1"/>
      <protection locked="0"/>
    </xf>
    <xf numFmtId="0" fontId="22" fillId="4" borderId="5" xfId="3" applyFont="1" applyFill="1" applyBorder="1" applyAlignment="1">
      <alignment vertical="center"/>
    </xf>
    <xf numFmtId="164" fontId="22" fillId="0" borderId="5" xfId="6" applyFont="1" applyFill="1" applyBorder="1" applyAlignment="1">
      <alignment horizontal="center" vertical="center" wrapText="1"/>
    </xf>
    <xf numFmtId="10" fontId="22" fillId="0" borderId="5" xfId="5" applyNumberFormat="1" applyFont="1" applyFill="1" applyBorder="1" applyAlignment="1">
      <alignment horizontal="center" vertical="center" wrapText="1"/>
    </xf>
    <xf numFmtId="164" fontId="25" fillId="0" borderId="6" xfId="6" applyFont="1" applyFill="1" applyBorder="1" applyAlignment="1">
      <alignment horizontal="center" vertical="center"/>
    </xf>
    <xf numFmtId="164" fontId="24" fillId="0" borderId="5" xfId="6" applyFont="1" applyFill="1" applyBorder="1" applyAlignment="1">
      <alignment vertical="center"/>
    </xf>
    <xf numFmtId="0" fontId="26" fillId="3" borderId="5" xfId="3" applyFont="1" applyFill="1" applyBorder="1" applyAlignment="1" applyProtection="1">
      <alignment horizontal="left" vertical="top" wrapText="1"/>
      <protection locked="0"/>
    </xf>
    <xf numFmtId="0" fontId="24" fillId="0" borderId="5" xfId="3" applyFont="1" applyBorder="1" applyAlignment="1" applyProtection="1">
      <alignment vertical="top" wrapText="1" readingOrder="1"/>
      <protection locked="0"/>
    </xf>
    <xf numFmtId="0" fontId="24" fillId="0" borderId="5" xfId="3" applyFont="1" applyBorder="1" applyAlignment="1" applyProtection="1">
      <alignment horizontal="left" vertical="top" wrapText="1"/>
      <protection locked="0"/>
    </xf>
    <xf numFmtId="0" fontId="25" fillId="3" borderId="5" xfId="3" applyFont="1" applyFill="1" applyBorder="1" applyAlignment="1">
      <alignment horizontal="left" vertical="center"/>
    </xf>
    <xf numFmtId="164" fontId="25" fillId="0" borderId="5" xfId="6" applyFont="1" applyFill="1" applyBorder="1" applyAlignment="1">
      <alignment horizontal="center" vertical="center" wrapText="1"/>
    </xf>
    <xf numFmtId="10" fontId="25" fillId="0" borderId="5" xfId="5" applyNumberFormat="1" applyFont="1" applyFill="1" applyBorder="1" applyAlignment="1">
      <alignment horizontal="center" vertical="center" wrapText="1"/>
    </xf>
    <xf numFmtId="164" fontId="24" fillId="0" borderId="5" xfId="6" applyFont="1" applyFill="1" applyBorder="1" applyAlignment="1">
      <alignment horizontal="center" vertical="center"/>
    </xf>
    <xf numFmtId="10" fontId="24" fillId="0" borderId="5" xfId="5" applyNumberFormat="1" applyFont="1" applyFill="1" applyBorder="1" applyAlignment="1">
      <alignment horizontal="center" vertical="center"/>
    </xf>
    <xf numFmtId="0" fontId="25" fillId="0" borderId="5" xfId="3" applyFont="1" applyBorder="1" applyAlignment="1">
      <alignment horizontal="left" vertical="center" wrapText="1"/>
    </xf>
    <xf numFmtId="164" fontId="24" fillId="0" borderId="5" xfId="6" applyFont="1" applyFill="1" applyBorder="1" applyAlignment="1">
      <alignment horizontal="center" vertical="center" wrapText="1"/>
    </xf>
    <xf numFmtId="10" fontId="24" fillId="0" borderId="5" xfId="5" applyNumberFormat="1" applyFont="1" applyFill="1" applyBorder="1" applyAlignment="1">
      <alignment horizontal="center" vertical="center" wrapText="1"/>
    </xf>
    <xf numFmtId="0" fontId="22" fillId="4" borderId="5" xfId="3" applyFont="1" applyFill="1" applyBorder="1" applyAlignment="1">
      <alignment horizontal="left" vertical="center"/>
    </xf>
    <xf numFmtId="164" fontId="25" fillId="4" borderId="5" xfId="6" applyFont="1" applyFill="1" applyBorder="1" applyAlignment="1">
      <alignment horizontal="center" vertical="center"/>
    </xf>
    <xf numFmtId="10" fontId="25" fillId="4" borderId="5" xfId="5" applyNumberFormat="1" applyFont="1" applyFill="1" applyBorder="1" applyAlignment="1">
      <alignment horizontal="center" vertical="center"/>
    </xf>
    <xf numFmtId="164" fontId="22" fillId="4" borderId="5" xfId="6" applyFont="1" applyFill="1" applyBorder="1" applyAlignment="1">
      <alignment horizontal="center" vertical="center"/>
    </xf>
    <xf numFmtId="10" fontId="22" fillId="4" borderId="5" xfId="5" applyNumberFormat="1" applyFont="1" applyFill="1" applyBorder="1" applyAlignment="1">
      <alignment horizontal="center" vertical="center"/>
    </xf>
    <xf numFmtId="164" fontId="24" fillId="0" borderId="5" xfId="6" applyFont="1" applyBorder="1" applyAlignment="1">
      <alignment horizontal="center" vertical="center"/>
    </xf>
    <xf numFmtId="164" fontId="23" fillId="2" borderId="4" xfId="6" applyFont="1" applyFill="1" applyBorder="1" applyAlignment="1" applyProtection="1">
      <alignment horizontal="left" vertical="center" wrapText="1" readingOrder="1"/>
      <protection locked="0"/>
    </xf>
    <xf numFmtId="164" fontId="25" fillId="0" borderId="5" xfId="6" applyFont="1" applyBorder="1" applyAlignment="1">
      <alignment horizontal="center" vertical="center"/>
    </xf>
    <xf numFmtId="0" fontId="26" fillId="2" borderId="4" xfId="0" applyFont="1" applyFill="1" applyBorder="1" applyAlignment="1" applyProtection="1">
      <alignment vertical="top" wrapText="1" readingOrder="1"/>
      <protection locked="0"/>
    </xf>
    <xf numFmtId="0" fontId="23" fillId="2" borderId="4" xfId="0" applyFont="1" applyFill="1" applyBorder="1" applyAlignment="1" applyProtection="1">
      <alignment vertical="center" wrapText="1" readingOrder="1"/>
      <protection locked="0"/>
    </xf>
    <xf numFmtId="164" fontId="23" fillId="2" borderId="4" xfId="6" applyFont="1" applyFill="1" applyBorder="1" applyAlignment="1" applyProtection="1">
      <alignment horizontal="center" vertical="center" wrapText="1" readingOrder="1"/>
      <protection locked="0"/>
    </xf>
    <xf numFmtId="10" fontId="23" fillId="2" borderId="4" xfId="5" applyNumberFormat="1" applyFont="1" applyFill="1" applyBorder="1" applyAlignment="1" applyProtection="1">
      <alignment horizontal="center" vertical="center" wrapText="1" readingOrder="1"/>
      <protection locked="0"/>
    </xf>
    <xf numFmtId="0" fontId="43" fillId="0" borderId="0" xfId="11" quotePrefix="1" applyFont="1">
      <alignment horizontal="left" vertical="top"/>
    </xf>
    <xf numFmtId="0" fontId="43" fillId="0" borderId="0" xfId="11" quotePrefix="1" applyFont="1" applyAlignment="1">
      <alignment vertical="top"/>
    </xf>
    <xf numFmtId="0" fontId="43" fillId="0" borderId="0" xfId="11" applyFont="1" applyAlignment="1">
      <alignment vertical="top"/>
    </xf>
    <xf numFmtId="164" fontId="43" fillId="0" borderId="0" xfId="6" quotePrefix="1" applyFont="1" applyBorder="1" applyAlignment="1">
      <alignment vertical="top"/>
    </xf>
    <xf numFmtId="0" fontId="43" fillId="0" borderId="0" xfId="12" applyFont="1" applyAlignment="1">
      <alignment vertical="top"/>
    </xf>
    <xf numFmtId="164" fontId="0" fillId="0" borderId="0" xfId="6" applyFont="1" applyBorder="1" applyAlignment="1"/>
    <xf numFmtId="0" fontId="43" fillId="0" borderId="0" xfId="30" quotePrefix="1" applyFont="1" applyAlignment="1">
      <alignment vertical="top"/>
    </xf>
    <xf numFmtId="0" fontId="43" fillId="0" borderId="0" xfId="30" applyFont="1" applyAlignment="1">
      <alignment vertical="top"/>
    </xf>
    <xf numFmtId="164" fontId="43" fillId="0" borderId="0" xfId="6" applyFont="1" applyBorder="1" applyAlignment="1">
      <alignment vertical="top"/>
    </xf>
    <xf numFmtId="0" fontId="43" fillId="0" borderId="0" xfId="31" quotePrefix="1" applyFont="1">
      <alignment horizontal="left" vertical="top"/>
    </xf>
    <xf numFmtId="0" fontId="43" fillId="0" borderId="0" xfId="31" quotePrefix="1" applyFont="1" applyAlignment="1">
      <alignment vertical="top"/>
    </xf>
    <xf numFmtId="0" fontId="43" fillId="0" borderId="0" xfId="31" applyFont="1" applyAlignment="1">
      <alignment vertical="top"/>
    </xf>
    <xf numFmtId="0" fontId="43" fillId="0" borderId="0" xfId="15" applyFont="1" applyAlignment="1">
      <alignment vertical="top"/>
    </xf>
    <xf numFmtId="0" fontId="44" fillId="0" borderId="0" xfId="10" quotePrefix="1" applyFont="1">
      <alignment horizontal="left" vertical="top"/>
    </xf>
    <xf numFmtId="0" fontId="44" fillId="0" borderId="0" xfId="10" quotePrefix="1" applyFont="1" applyAlignment="1">
      <alignment vertical="top"/>
    </xf>
    <xf numFmtId="0" fontId="44" fillId="0" borderId="0" xfId="10" applyFont="1" applyAlignment="1">
      <alignment vertical="top"/>
    </xf>
    <xf numFmtId="0" fontId="45" fillId="0" borderId="0" xfId="32" quotePrefix="1" applyFont="1">
      <alignment horizontal="left" vertical="top"/>
    </xf>
    <xf numFmtId="0" fontId="45" fillId="0" borderId="0" xfId="32" quotePrefix="1" applyFont="1" applyAlignment="1">
      <alignment vertical="top"/>
    </xf>
    <xf numFmtId="164" fontId="45" fillId="0" borderId="0" xfId="6" quotePrefix="1" applyFont="1" applyBorder="1" applyAlignment="1">
      <alignment vertical="top"/>
    </xf>
    <xf numFmtId="0" fontId="45" fillId="0" borderId="0" xfId="17" applyFont="1" applyAlignment="1">
      <alignment vertical="top"/>
    </xf>
    <xf numFmtId="0" fontId="44" fillId="0" borderId="0" xfId="33" quotePrefix="1" applyFont="1">
      <alignment horizontal="left" vertical="top"/>
    </xf>
    <xf numFmtId="0" fontId="44" fillId="0" borderId="0" xfId="33" quotePrefix="1" applyFont="1" applyAlignment="1">
      <alignment vertical="top"/>
    </xf>
    <xf numFmtId="164" fontId="44" fillId="0" borderId="0" xfId="6" applyFont="1" applyBorder="1" applyAlignment="1">
      <alignment vertical="top"/>
    </xf>
    <xf numFmtId="0" fontId="44" fillId="0" borderId="0" xfId="33" applyFont="1" applyAlignment="1">
      <alignment vertical="top"/>
    </xf>
    <xf numFmtId="0" fontId="1" fillId="0" borderId="0" xfId="1" applyFont="1"/>
    <xf numFmtId="164" fontId="1" fillId="0" borderId="5" xfId="6" applyFont="1" applyFill="1" applyBorder="1" applyAlignment="1">
      <alignment horizontal="center" vertical="center"/>
    </xf>
    <xf numFmtId="10" fontId="1" fillId="0" borderId="5" xfId="5" applyNumberFormat="1" applyFont="1" applyFill="1" applyBorder="1" applyAlignment="1">
      <alignment horizontal="center" vertical="center"/>
    </xf>
    <xf numFmtId="164" fontId="1" fillId="0" borderId="3" xfId="6" applyFont="1" applyFill="1" applyBorder="1" applyAlignment="1">
      <alignment horizontal="center" vertical="center"/>
    </xf>
    <xf numFmtId="0" fontId="44" fillId="0" borderId="5" xfId="0" applyFont="1" applyBorder="1" applyAlignment="1">
      <alignment horizontal="left" vertical="top" wrapText="1"/>
    </xf>
    <xf numFmtId="0" fontId="44" fillId="0" borderId="5" xfId="0" applyFont="1" applyBorder="1" applyAlignment="1">
      <alignment vertical="top" readingOrder="1"/>
    </xf>
    <xf numFmtId="43" fontId="24" fillId="0" borderId="3" xfId="64" applyNumberFormat="1" applyFont="1" applyFill="1" applyBorder="1" applyAlignment="1">
      <alignment horizontal="center" vertical="center"/>
    </xf>
    <xf numFmtId="164" fontId="24" fillId="0" borderId="3" xfId="64" applyFont="1" applyFill="1" applyBorder="1" applyAlignment="1">
      <alignment horizontal="center" vertical="center"/>
    </xf>
    <xf numFmtId="164" fontId="24" fillId="0" borderId="3" xfId="2" applyFont="1" applyFill="1" applyBorder="1" applyAlignment="1">
      <alignment horizontal="center" vertical="center"/>
    </xf>
    <xf numFmtId="164" fontId="24" fillId="0" borderId="0" xfId="0" applyNumberFormat="1" applyFont="1"/>
    <xf numFmtId="0" fontId="23" fillId="0" borderId="5" xfId="3" applyFont="1" applyBorder="1" applyAlignment="1" applyProtection="1">
      <alignment vertical="top" wrapText="1" readingOrder="1"/>
      <protection locked="0"/>
    </xf>
    <xf numFmtId="0" fontId="20" fillId="0" borderId="0" xfId="0" applyFont="1"/>
    <xf numFmtId="0" fontId="35" fillId="0" borderId="0" xfId="11" quotePrefix="1" applyFont="1">
      <alignment horizontal="left" vertical="top"/>
    </xf>
    <xf numFmtId="0" fontId="35" fillId="0" borderId="0" xfId="31" quotePrefix="1" applyFont="1">
      <alignment horizontal="left" vertical="top"/>
    </xf>
    <xf numFmtId="0" fontId="28" fillId="0" borderId="0" xfId="10" quotePrefix="1">
      <alignment horizontal="left" vertical="top"/>
    </xf>
    <xf numFmtId="0" fontId="46" fillId="0" borderId="0" xfId="32" quotePrefix="1" applyFont="1">
      <alignment horizontal="left" vertical="top"/>
    </xf>
    <xf numFmtId="0" fontId="28" fillId="0" borderId="0" xfId="33" quotePrefix="1" applyFont="1">
      <alignment horizontal="left" vertical="top"/>
    </xf>
    <xf numFmtId="0" fontId="28" fillId="0" borderId="0" xfId="10" quotePrefix="1" applyAlignment="1">
      <alignment vertical="top"/>
    </xf>
    <xf numFmtId="0" fontId="28" fillId="0" borderId="0" xfId="10" applyAlignment="1">
      <alignment vertical="top"/>
    </xf>
    <xf numFmtId="0" fontId="46" fillId="0" borderId="0" xfId="32" quotePrefix="1" applyFont="1" applyAlignment="1">
      <alignment vertical="top"/>
    </xf>
    <xf numFmtId="0" fontId="35" fillId="0" borderId="0" xfId="31" quotePrefix="1" applyFont="1" applyAlignment="1">
      <alignment vertical="top"/>
    </xf>
    <xf numFmtId="0" fontId="35" fillId="0" borderId="0" xfId="31" applyFont="1" applyAlignment="1">
      <alignment vertical="top"/>
    </xf>
    <xf numFmtId="0" fontId="28" fillId="0" borderId="0" xfId="33" quotePrefix="1" applyFont="1" applyAlignment="1">
      <alignment vertical="top"/>
    </xf>
    <xf numFmtId="0" fontId="35" fillId="0" borderId="0" xfId="11" quotePrefix="1" applyFont="1" applyAlignment="1">
      <alignment vertical="top"/>
    </xf>
    <xf numFmtId="0" fontId="35" fillId="0" borderId="0" xfId="11" applyFont="1" applyAlignment="1">
      <alignment vertical="top"/>
    </xf>
    <xf numFmtId="0" fontId="35" fillId="0" borderId="0" xfId="30" quotePrefix="1" applyFont="1" applyAlignment="1">
      <alignment vertical="top"/>
    </xf>
    <xf numFmtId="0" fontId="35" fillId="0" borderId="0" xfId="30" applyFont="1" applyAlignment="1">
      <alignment vertical="top"/>
    </xf>
    <xf numFmtId="164" fontId="35" fillId="0" borderId="0" xfId="6" quotePrefix="1" applyFont="1" applyBorder="1" applyAlignment="1">
      <alignment vertical="top"/>
    </xf>
    <xf numFmtId="164" fontId="20" fillId="0" borderId="0" xfId="6" applyFont="1" applyBorder="1" applyAlignment="1"/>
    <xf numFmtId="164" fontId="35" fillId="0" borderId="0" xfId="6" applyFont="1" applyBorder="1" applyAlignment="1">
      <alignment vertical="top"/>
    </xf>
    <xf numFmtId="164" fontId="46" fillId="0" borderId="0" xfId="6" quotePrefix="1" applyFont="1" applyBorder="1" applyAlignment="1">
      <alignment vertical="top"/>
    </xf>
    <xf numFmtId="164" fontId="28" fillId="0" borderId="0" xfId="6" quotePrefix="1" applyFont="1" applyBorder="1" applyAlignment="1">
      <alignment vertical="top"/>
    </xf>
    <xf numFmtId="164" fontId="28" fillId="0" borderId="0" xfId="6" applyFont="1" applyBorder="1" applyAlignment="1">
      <alignment vertical="top"/>
    </xf>
    <xf numFmtId="164" fontId="46" fillId="5" borderId="0" xfId="6" quotePrefix="1" applyFont="1" applyFill="1" applyBorder="1" applyAlignment="1">
      <alignment vertical="top"/>
    </xf>
    <xf numFmtId="0" fontId="35" fillId="0" borderId="0" xfId="12" applyFont="1" applyAlignment="1">
      <alignment vertical="top"/>
    </xf>
    <xf numFmtId="0" fontId="46" fillId="0" borderId="0" xfId="15" applyFont="1" applyAlignment="1">
      <alignment vertical="top"/>
    </xf>
    <xf numFmtId="0" fontId="28" fillId="0" borderId="0" xfId="17" applyFont="1" applyAlignment="1">
      <alignment vertical="top"/>
    </xf>
    <xf numFmtId="0" fontId="28" fillId="0" borderId="0" xfId="33" applyFont="1" applyAlignment="1">
      <alignment vertical="top"/>
    </xf>
    <xf numFmtId="43" fontId="46" fillId="0" borderId="0" xfId="15" applyNumberFormat="1" applyFont="1" applyAlignment="1">
      <alignment vertical="top"/>
    </xf>
  </cellXfs>
  <cellStyles count="66">
    <cellStyle name="Normal" xfId="0" builtinId="0"/>
    <cellStyle name="Normal 10" xfId="40" xr:uid="{00000000-0005-0000-0000-000001000000}"/>
    <cellStyle name="Normal 11" xfId="42" xr:uid="{00000000-0005-0000-0000-000002000000}"/>
    <cellStyle name="Normal 12" xfId="45" xr:uid="{00000000-0005-0000-0000-000003000000}"/>
    <cellStyle name="Normal 13" xfId="48" xr:uid="{00000000-0005-0000-0000-000004000000}"/>
    <cellStyle name="Normal 14" xfId="49" xr:uid="{00000000-0005-0000-0000-000005000000}"/>
    <cellStyle name="Normal 15" xfId="51" xr:uid="{00000000-0005-0000-0000-000006000000}"/>
    <cellStyle name="Normal 16" xfId="53" xr:uid="{00000000-0005-0000-0000-000007000000}"/>
    <cellStyle name="Normal 17" xfId="55" xr:uid="{00000000-0005-0000-0000-000008000000}"/>
    <cellStyle name="Normal 18" xfId="57" xr:uid="{00000000-0005-0000-0000-000009000000}"/>
    <cellStyle name="Normal 19" xfId="59" xr:uid="{00000000-0005-0000-0000-00000A000000}"/>
    <cellStyle name="Normal 2" xfId="1" xr:uid="{00000000-0005-0000-0000-00000B000000}"/>
    <cellStyle name="Normal 2 2" xfId="3" xr:uid="{00000000-0005-0000-0000-00000C000000}"/>
    <cellStyle name="Normal 20" xfId="61" xr:uid="{00000000-0005-0000-0000-00000D000000}"/>
    <cellStyle name="Normal 21" xfId="62" xr:uid="{00000000-0005-0000-0000-00000E000000}"/>
    <cellStyle name="Normal 22" xfId="63" xr:uid="{00000000-0005-0000-0000-00000F000000}"/>
    <cellStyle name="Normal 23" xfId="65" xr:uid="{00000000-0005-0000-0000-000010000000}"/>
    <cellStyle name="Normal 3" xfId="7" xr:uid="{00000000-0005-0000-0000-000011000000}"/>
    <cellStyle name="Normal 4" xfId="26" xr:uid="{00000000-0005-0000-0000-000012000000}"/>
    <cellStyle name="Normal 5" xfId="27" xr:uid="{00000000-0005-0000-0000-000013000000}"/>
    <cellStyle name="Normal 6" xfId="29" xr:uid="{00000000-0005-0000-0000-000014000000}"/>
    <cellStyle name="Normal 7" xfId="35" xr:uid="{00000000-0005-0000-0000-000015000000}"/>
    <cellStyle name="Normal 8" xfId="37" xr:uid="{00000000-0005-0000-0000-000016000000}"/>
    <cellStyle name="Normal 9" xfId="39" xr:uid="{00000000-0005-0000-0000-000017000000}"/>
    <cellStyle name="Porcentagem" xfId="5" builtinId="5"/>
    <cellStyle name="Porcentagem 2" xfId="4" xr:uid="{00000000-0005-0000-0000-000019000000}"/>
    <cellStyle name="S0" xfId="9" xr:uid="{00000000-0005-0000-0000-00001A000000}"/>
    <cellStyle name="S1" xfId="10" xr:uid="{00000000-0005-0000-0000-00001B000000}"/>
    <cellStyle name="S10" xfId="20" xr:uid="{00000000-0005-0000-0000-00001C000000}"/>
    <cellStyle name="S10 2" xfId="33" xr:uid="{00000000-0005-0000-0000-00001D000000}"/>
    <cellStyle name="S11" xfId="18" xr:uid="{00000000-0005-0000-0000-00001E000000}"/>
    <cellStyle name="S12" xfId="19" xr:uid="{00000000-0005-0000-0000-00001F000000}"/>
    <cellStyle name="S13" xfId="21" xr:uid="{00000000-0005-0000-0000-000020000000}"/>
    <cellStyle name="S14" xfId="22" xr:uid="{00000000-0005-0000-0000-000021000000}"/>
    <cellStyle name="S15" xfId="23" xr:uid="{00000000-0005-0000-0000-000022000000}"/>
    <cellStyle name="S16" xfId="24" xr:uid="{00000000-0005-0000-0000-000023000000}"/>
    <cellStyle name="S17" xfId="25" xr:uid="{00000000-0005-0000-0000-000024000000}"/>
    <cellStyle name="S18" xfId="46" xr:uid="{00000000-0005-0000-0000-000025000000}"/>
    <cellStyle name="S2" xfId="8" xr:uid="{00000000-0005-0000-0000-000026000000}"/>
    <cellStyle name="S3" xfId="11" xr:uid="{00000000-0005-0000-0000-000027000000}"/>
    <cellStyle name="S4" xfId="12" xr:uid="{00000000-0005-0000-0000-000028000000}"/>
    <cellStyle name="S5" xfId="13" xr:uid="{00000000-0005-0000-0000-000029000000}"/>
    <cellStyle name="S5 2" xfId="30" xr:uid="{00000000-0005-0000-0000-00002A000000}"/>
    <cellStyle name="S6" xfId="14" xr:uid="{00000000-0005-0000-0000-00002B000000}"/>
    <cellStyle name="S6 2" xfId="31" xr:uid="{00000000-0005-0000-0000-00002C000000}"/>
    <cellStyle name="S7" xfId="15" xr:uid="{00000000-0005-0000-0000-00002D000000}"/>
    <cellStyle name="S8" xfId="16" xr:uid="{00000000-0005-0000-0000-00002E000000}"/>
    <cellStyle name="S8 2" xfId="32" xr:uid="{00000000-0005-0000-0000-00002F000000}"/>
    <cellStyle name="S9" xfId="17" xr:uid="{00000000-0005-0000-0000-000030000000}"/>
    <cellStyle name="Vírgula" xfId="6" builtinId="3"/>
    <cellStyle name="Vírgula 10" xfId="47" xr:uid="{00000000-0005-0000-0000-000032000000}"/>
    <cellStyle name="Vírgula 11" xfId="50" xr:uid="{00000000-0005-0000-0000-000033000000}"/>
    <cellStyle name="Vírgula 12" xfId="52" xr:uid="{00000000-0005-0000-0000-000034000000}"/>
    <cellStyle name="Vírgula 13" xfId="54" xr:uid="{00000000-0005-0000-0000-000035000000}"/>
    <cellStyle name="Vírgula 14" xfId="56" xr:uid="{00000000-0005-0000-0000-000036000000}"/>
    <cellStyle name="Vírgula 15" xfId="58" xr:uid="{00000000-0005-0000-0000-000037000000}"/>
    <cellStyle name="Vírgula 16" xfId="60" xr:uid="{00000000-0005-0000-0000-000038000000}"/>
    <cellStyle name="Vírgula 17" xfId="64" xr:uid="{00000000-0005-0000-0000-000039000000}"/>
    <cellStyle name="Vírgula 2" xfId="2" xr:uid="{00000000-0005-0000-0000-00003A000000}"/>
    <cellStyle name="Vírgula 3" xfId="28" xr:uid="{00000000-0005-0000-0000-00003B000000}"/>
    <cellStyle name="Vírgula 4" xfId="34" xr:uid="{00000000-0005-0000-0000-00003C000000}"/>
    <cellStyle name="Vírgula 5" xfId="36" xr:uid="{00000000-0005-0000-0000-00003D000000}"/>
    <cellStyle name="Vírgula 6" xfId="38" xr:uid="{00000000-0005-0000-0000-00003E000000}"/>
    <cellStyle name="Vírgula 7" xfId="41" xr:uid="{00000000-0005-0000-0000-00003F000000}"/>
    <cellStyle name="Vírgula 8" xfId="43" xr:uid="{00000000-0005-0000-0000-000040000000}"/>
    <cellStyle name="Vírgula 9" xfId="44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showGridLines="0" tabSelected="1" zoomScale="85" zoomScaleNormal="85" zoomScaleSheetLayoutView="70" workbookViewId="0">
      <pane ySplit="5" topLeftCell="A6" activePane="bottomLeft" state="frozen"/>
      <selection pane="bottomLeft" activeCell="I184" sqref="I184"/>
    </sheetView>
  </sheetViews>
  <sheetFormatPr defaultColWidth="9.109375" defaultRowHeight="14.4" outlineLevelCol="1" x14ac:dyDescent="0.3"/>
  <cols>
    <col min="1" max="1" width="10.5546875" style="16" customWidth="1"/>
    <col min="2" max="2" width="67.33203125" style="12" bestFit="1" customWidth="1"/>
    <col min="3" max="3" width="13.33203125" style="34" customWidth="1"/>
    <col min="4" max="4" width="14.33203125" style="34" hidden="1" customWidth="1"/>
    <col min="5" max="5" width="14" style="34" hidden="1" customWidth="1"/>
    <col min="6" max="6" width="14" style="34" bestFit="1" customWidth="1"/>
    <col min="7" max="7" width="9.6640625" style="34" hidden="1" customWidth="1"/>
    <col min="8" max="8" width="17.21875" style="34" customWidth="1"/>
    <col min="9" max="9" width="17" style="22" customWidth="1"/>
    <col min="10" max="10" width="6" style="34" hidden="1" customWidth="1" outlineLevel="1"/>
    <col min="11" max="11" width="6.5546875" style="34" hidden="1" customWidth="1" outlineLevel="1"/>
    <col min="12" max="12" width="6.109375" style="34" hidden="1" customWidth="1" outlineLevel="1"/>
    <col min="13" max="13" width="7.6640625" style="34" hidden="1" customWidth="1" outlineLevel="1"/>
    <col min="14" max="14" width="15.5546875" style="34" hidden="1" customWidth="1" outlineLevel="1"/>
    <col min="15" max="15" width="15.5546875" style="22" hidden="1" customWidth="1" outlineLevel="1"/>
    <col min="16" max="16" width="9.88671875" style="34" hidden="1" customWidth="1" outlineLevel="1"/>
    <col min="17" max="17" width="8.5546875" style="34" hidden="1" customWidth="1" outlineLevel="1"/>
    <col min="18" max="19" width="10.44140625" style="34" hidden="1" customWidth="1" outlineLevel="1"/>
    <col min="20" max="20" width="15.5546875" style="34" hidden="1" customWidth="1" outlineLevel="1"/>
    <col min="21" max="21" width="12.88671875" style="22" hidden="1" customWidth="1" outlineLevel="1"/>
    <col min="22" max="22" width="15.6640625" style="34" bestFit="1" customWidth="1" collapsed="1"/>
    <col min="23" max="23" width="11.5546875" style="22" bestFit="1" customWidth="1"/>
    <col min="24" max="24" width="10.5546875" style="12" bestFit="1" customWidth="1"/>
    <col min="25" max="26" width="14" style="12" bestFit="1" customWidth="1"/>
    <col min="27" max="16384" width="9.109375" style="12"/>
  </cols>
  <sheetData>
    <row r="1" spans="1:26" s="1" customFormat="1" x14ac:dyDescent="0.3">
      <c r="A1" s="2" t="s">
        <v>363</v>
      </c>
      <c r="C1" s="28"/>
      <c r="D1" s="27"/>
      <c r="E1" s="27"/>
      <c r="F1" s="27"/>
      <c r="G1" s="27"/>
      <c r="H1" s="27"/>
      <c r="I1" s="17"/>
      <c r="J1" s="27"/>
      <c r="K1" s="27"/>
      <c r="L1" s="27"/>
      <c r="M1" s="27"/>
      <c r="N1" s="27"/>
      <c r="O1" s="17"/>
      <c r="P1" s="27"/>
      <c r="Q1" s="27"/>
      <c r="R1" s="27"/>
      <c r="S1" s="27"/>
      <c r="T1" s="27"/>
      <c r="U1" s="17"/>
      <c r="V1" s="27"/>
      <c r="W1" s="17"/>
    </row>
    <row r="2" spans="1:26" s="1" customFormat="1" x14ac:dyDescent="0.3">
      <c r="A2" s="1" t="s">
        <v>0</v>
      </c>
      <c r="C2" s="28" t="s">
        <v>1</v>
      </c>
      <c r="D2" s="28"/>
      <c r="E2" s="28"/>
      <c r="F2" s="28"/>
      <c r="G2" s="28"/>
      <c r="H2" s="28"/>
      <c r="I2" s="17"/>
      <c r="J2" s="28"/>
      <c r="K2" s="28"/>
      <c r="L2" s="28"/>
      <c r="M2" s="28"/>
      <c r="N2" s="28"/>
      <c r="O2" s="17"/>
      <c r="P2" s="28"/>
      <c r="Q2" s="28"/>
      <c r="R2" s="28"/>
      <c r="S2" s="28"/>
      <c r="T2" s="28"/>
      <c r="U2" s="17"/>
      <c r="V2" s="28"/>
      <c r="W2" s="17"/>
    </row>
    <row r="3" spans="1:26" s="1" customFormat="1" x14ac:dyDescent="0.3">
      <c r="A3" s="1" t="s">
        <v>2</v>
      </c>
      <c r="C3" s="29" t="s">
        <v>3</v>
      </c>
      <c r="D3" s="29"/>
      <c r="E3" s="29"/>
      <c r="F3" s="29"/>
      <c r="G3" s="29"/>
      <c r="H3" s="29"/>
      <c r="I3" s="18"/>
      <c r="J3" s="29"/>
      <c r="K3" s="29"/>
      <c r="L3" s="29"/>
      <c r="M3" s="29"/>
      <c r="N3" s="29"/>
      <c r="O3" s="18"/>
      <c r="P3" s="29"/>
      <c r="Q3" s="29"/>
      <c r="R3" s="29"/>
      <c r="S3" s="29"/>
      <c r="T3" s="29"/>
      <c r="U3" s="18"/>
      <c r="V3" s="29"/>
      <c r="W3" s="18"/>
    </row>
    <row r="4" spans="1:26" s="108" customFormat="1" x14ac:dyDescent="0.3">
      <c r="A4" s="3"/>
      <c r="B4" s="4"/>
      <c r="C4" s="30"/>
      <c r="D4" s="30"/>
      <c r="E4" s="30"/>
      <c r="F4" s="30"/>
      <c r="G4" s="30"/>
      <c r="H4" s="30"/>
      <c r="I4" s="19"/>
      <c r="J4" s="30"/>
      <c r="K4" s="30"/>
      <c r="L4" s="30"/>
      <c r="M4" s="30"/>
      <c r="N4" s="30"/>
      <c r="O4" s="19"/>
      <c r="P4" s="30"/>
      <c r="Q4" s="30"/>
      <c r="R4" s="30"/>
      <c r="S4" s="30"/>
      <c r="T4" s="30"/>
      <c r="U4" s="19"/>
      <c r="V4" s="30"/>
      <c r="W4" s="19"/>
    </row>
    <row r="5" spans="1:26" s="1" customFormat="1" ht="43.2" x14ac:dyDescent="0.3">
      <c r="A5" s="80"/>
      <c r="B5" s="81" t="s">
        <v>4</v>
      </c>
      <c r="C5" s="82" t="s">
        <v>365</v>
      </c>
      <c r="D5" s="82" t="s">
        <v>5</v>
      </c>
      <c r="E5" s="82" t="s">
        <v>6</v>
      </c>
      <c r="F5" s="82" t="s">
        <v>7</v>
      </c>
      <c r="G5" s="82" t="s">
        <v>8</v>
      </c>
      <c r="H5" s="82" t="s">
        <v>1152</v>
      </c>
      <c r="I5" s="83" t="s">
        <v>1153</v>
      </c>
      <c r="J5" s="82" t="s">
        <v>9</v>
      </c>
      <c r="K5" s="82" t="s">
        <v>10</v>
      </c>
      <c r="L5" s="82" t="s">
        <v>11</v>
      </c>
      <c r="M5" s="82" t="s">
        <v>12</v>
      </c>
      <c r="N5" s="82" t="s">
        <v>13</v>
      </c>
      <c r="O5" s="83" t="s">
        <v>14</v>
      </c>
      <c r="P5" s="82" t="s">
        <v>15</v>
      </c>
      <c r="Q5" s="82" t="s">
        <v>16</v>
      </c>
      <c r="R5" s="82" t="s">
        <v>17</v>
      </c>
      <c r="S5" s="82" t="s">
        <v>18</v>
      </c>
      <c r="T5" s="82" t="s">
        <v>19</v>
      </c>
      <c r="U5" s="83" t="s">
        <v>20</v>
      </c>
      <c r="V5" s="82" t="s">
        <v>21</v>
      </c>
      <c r="W5" s="83" t="s">
        <v>364</v>
      </c>
    </row>
    <row r="6" spans="1:26" s="5" customFormat="1" x14ac:dyDescent="0.25">
      <c r="A6" s="39">
        <v>1</v>
      </c>
      <c r="B6" s="40" t="s">
        <v>22</v>
      </c>
      <c r="C6" s="41">
        <f>C7+C8+C15</f>
        <v>0</v>
      </c>
      <c r="D6" s="41">
        <f>D7+D8+D15</f>
        <v>1096709.9000000001</v>
      </c>
      <c r="E6" s="41">
        <f>E7+E8+E15</f>
        <v>1032051.76</v>
      </c>
      <c r="F6" s="41">
        <f>F7+F8+F15</f>
        <v>1032051.76</v>
      </c>
      <c r="G6" s="41">
        <f t="shared" ref="G6" si="0">G7+G8+G15</f>
        <v>0</v>
      </c>
      <c r="H6" s="41">
        <f t="shared" ref="H6:H31" si="1">SUM(D6:G6)</f>
        <v>3160813.42</v>
      </c>
      <c r="I6" s="42" t="str">
        <f t="shared" ref="I6:I31" si="2">IF(C6=0,"-",H6/C6)</f>
        <v>-</v>
      </c>
      <c r="J6" s="41">
        <f>J7+J8+J15</f>
        <v>0</v>
      </c>
      <c r="K6" s="41">
        <f>K7+K8+K15</f>
        <v>0</v>
      </c>
      <c r="L6" s="41">
        <f>L7+L8+L15</f>
        <v>0</v>
      </c>
      <c r="M6" s="41">
        <f t="shared" ref="M6" si="3">M7+M8+M15</f>
        <v>0</v>
      </c>
      <c r="N6" s="41">
        <f t="shared" ref="N6:N31" si="4">SUM(J6:M6)</f>
        <v>0</v>
      </c>
      <c r="O6" s="42" t="str">
        <f t="shared" ref="O6:O31" si="5">IF(C6=0,"-",N6/C6)</f>
        <v>-</v>
      </c>
      <c r="P6" s="41">
        <f>P7+P8+P15</f>
        <v>0</v>
      </c>
      <c r="Q6" s="41">
        <f>Q7+Q8+Q15</f>
        <v>0</v>
      </c>
      <c r="R6" s="41">
        <f>R7+R8+R15</f>
        <v>0</v>
      </c>
      <c r="S6" s="41">
        <f t="shared" ref="S6" si="6">S7+S8+S15</f>
        <v>0</v>
      </c>
      <c r="T6" s="41">
        <f t="shared" ref="T6:T31" si="7">SUM(P6:S6)</f>
        <v>0</v>
      </c>
      <c r="U6" s="42" t="str">
        <f t="shared" ref="U6:U31" si="8">IF(C6=0,"-",T6/C6)</f>
        <v>-</v>
      </c>
      <c r="V6" s="41">
        <f t="shared" ref="V6:V31" si="9">H6+N6+T6</f>
        <v>3160813.42</v>
      </c>
      <c r="W6" s="42" t="str">
        <f t="shared" ref="W6:W21" si="10">IF(C6=0,"-",V6/C6)</f>
        <v>-</v>
      </c>
      <c r="X6" s="37"/>
    </row>
    <row r="7" spans="1:26" s="23" customFormat="1" x14ac:dyDescent="0.25">
      <c r="A7" s="39" t="s">
        <v>23</v>
      </c>
      <c r="B7" s="40" t="s">
        <v>24</v>
      </c>
      <c r="C7" s="41"/>
      <c r="D7" s="41">
        <v>1011323.28</v>
      </c>
      <c r="E7" s="41">
        <v>919564.67</v>
      </c>
      <c r="F7" s="41">
        <v>919564.67</v>
      </c>
      <c r="G7" s="41"/>
      <c r="H7" s="41">
        <f t="shared" si="1"/>
        <v>2850452.62</v>
      </c>
      <c r="I7" s="42" t="str">
        <f t="shared" si="2"/>
        <v>-</v>
      </c>
      <c r="J7" s="41"/>
      <c r="K7" s="41"/>
      <c r="L7" s="41"/>
      <c r="M7" s="41"/>
      <c r="N7" s="41">
        <f t="shared" si="4"/>
        <v>0</v>
      </c>
      <c r="O7" s="42" t="str">
        <f t="shared" si="5"/>
        <v>-</v>
      </c>
      <c r="P7" s="41"/>
      <c r="Q7" s="41"/>
      <c r="R7" s="41"/>
      <c r="S7" s="41"/>
      <c r="T7" s="41">
        <f>SUM(P7:S7)</f>
        <v>0</v>
      </c>
      <c r="U7" s="42" t="str">
        <f>IF(C7=0,"-",T7/C7)</f>
        <v>-</v>
      </c>
      <c r="V7" s="41">
        <f>H7+N7+T7</f>
        <v>2850452.62</v>
      </c>
      <c r="W7" s="42" t="str">
        <f t="shared" si="10"/>
        <v>-</v>
      </c>
      <c r="X7" s="37"/>
      <c r="Y7" s="5"/>
      <c r="Z7" s="5"/>
    </row>
    <row r="8" spans="1:26" s="5" customFormat="1" x14ac:dyDescent="0.25">
      <c r="A8" s="39" t="s">
        <v>25</v>
      </c>
      <c r="B8" s="40" t="s">
        <v>26</v>
      </c>
      <c r="C8" s="41">
        <f>SUM(C9:C14)</f>
        <v>0</v>
      </c>
      <c r="D8" s="41">
        <f>SUM(D10:D14)</f>
        <v>-10113.24</v>
      </c>
      <c r="E8" s="41">
        <f>SUM(E9:E14)</f>
        <v>32378.119999999995</v>
      </c>
      <c r="F8" s="41">
        <f>SUM(F9:F14)</f>
        <v>32378.119999999995</v>
      </c>
      <c r="G8" s="41">
        <f>SUM(G9:G14)</f>
        <v>0</v>
      </c>
      <c r="H8" s="41">
        <f t="shared" si="1"/>
        <v>54642.999999999993</v>
      </c>
      <c r="I8" s="42" t="str">
        <f t="shared" si="2"/>
        <v>-</v>
      </c>
      <c r="J8" s="41">
        <f>SUM(J10:J14)</f>
        <v>0</v>
      </c>
      <c r="K8" s="41">
        <f>SUM(K9:K14)</f>
        <v>0</v>
      </c>
      <c r="L8" s="41">
        <f>SUM(L9:L14)</f>
        <v>0</v>
      </c>
      <c r="M8" s="41">
        <f>SUM(M9:M14)</f>
        <v>0</v>
      </c>
      <c r="N8" s="41">
        <f t="shared" si="4"/>
        <v>0</v>
      </c>
      <c r="O8" s="42" t="str">
        <f t="shared" si="5"/>
        <v>-</v>
      </c>
      <c r="P8" s="41">
        <f>SUM(P10:P14)</f>
        <v>0</v>
      </c>
      <c r="Q8" s="41">
        <f>SUM(Q9:Q14)</f>
        <v>0</v>
      </c>
      <c r="R8" s="41">
        <f>SUM(R9:R14)</f>
        <v>0</v>
      </c>
      <c r="S8" s="41">
        <f>SUM(S9:S14)</f>
        <v>0</v>
      </c>
      <c r="T8" s="41">
        <f t="shared" si="7"/>
        <v>0</v>
      </c>
      <c r="U8" s="42" t="str">
        <f t="shared" si="8"/>
        <v>-</v>
      </c>
      <c r="V8" s="41">
        <f t="shared" si="9"/>
        <v>54642.999999999993</v>
      </c>
      <c r="W8" s="42" t="str">
        <f t="shared" si="10"/>
        <v>-</v>
      </c>
      <c r="X8" s="37"/>
    </row>
    <row r="9" spans="1:26" s="5" customFormat="1" x14ac:dyDescent="0.25">
      <c r="A9" s="43" t="s">
        <v>27</v>
      </c>
      <c r="B9" s="44" t="s">
        <v>28</v>
      </c>
      <c r="C9" s="45"/>
      <c r="D9" s="45">
        <v>0</v>
      </c>
      <c r="E9" s="45">
        <v>0</v>
      </c>
      <c r="F9" s="45">
        <v>0</v>
      </c>
      <c r="G9" s="45"/>
      <c r="H9" s="45">
        <f t="shared" si="1"/>
        <v>0</v>
      </c>
      <c r="I9" s="46" t="str">
        <f t="shared" si="2"/>
        <v>-</v>
      </c>
      <c r="J9" s="45"/>
      <c r="K9" s="45"/>
      <c r="L9" s="45"/>
      <c r="M9" s="45"/>
      <c r="N9" s="45">
        <f t="shared" si="4"/>
        <v>0</v>
      </c>
      <c r="O9" s="46" t="str">
        <f t="shared" si="5"/>
        <v>-</v>
      </c>
      <c r="P9" s="45"/>
      <c r="Q9" s="45"/>
      <c r="R9" s="45"/>
      <c r="S9" s="45"/>
      <c r="T9" s="45">
        <f t="shared" si="7"/>
        <v>0</v>
      </c>
      <c r="U9" s="46" t="str">
        <f t="shared" si="8"/>
        <v>-</v>
      </c>
      <c r="V9" s="45">
        <f t="shared" si="9"/>
        <v>0</v>
      </c>
      <c r="W9" s="46" t="str">
        <f t="shared" si="10"/>
        <v>-</v>
      </c>
      <c r="X9" s="37"/>
    </row>
    <row r="10" spans="1:26" s="5" customFormat="1" x14ac:dyDescent="0.25">
      <c r="A10" s="43" t="s">
        <v>29</v>
      </c>
      <c r="B10" s="44" t="s">
        <v>30</v>
      </c>
      <c r="C10" s="45"/>
      <c r="D10" s="45">
        <v>0</v>
      </c>
      <c r="E10" s="45">
        <v>0</v>
      </c>
      <c r="F10" s="45">
        <v>0</v>
      </c>
      <c r="G10" s="45"/>
      <c r="H10" s="45">
        <f t="shared" si="1"/>
        <v>0</v>
      </c>
      <c r="I10" s="46" t="str">
        <f t="shared" si="2"/>
        <v>-</v>
      </c>
      <c r="J10" s="45"/>
      <c r="K10" s="45"/>
      <c r="L10" s="45"/>
      <c r="M10" s="45"/>
      <c r="N10" s="45">
        <f t="shared" si="4"/>
        <v>0</v>
      </c>
      <c r="O10" s="46" t="str">
        <f t="shared" si="5"/>
        <v>-</v>
      </c>
      <c r="P10" s="45"/>
      <c r="Q10" s="45"/>
      <c r="R10" s="45"/>
      <c r="S10" s="45"/>
      <c r="T10" s="45">
        <f t="shared" si="7"/>
        <v>0</v>
      </c>
      <c r="U10" s="46" t="str">
        <f t="shared" si="8"/>
        <v>-</v>
      </c>
      <c r="V10" s="45">
        <f t="shared" si="9"/>
        <v>0</v>
      </c>
      <c r="W10" s="46" t="str">
        <f t="shared" si="10"/>
        <v>-</v>
      </c>
      <c r="X10" s="37"/>
    </row>
    <row r="11" spans="1:26" s="23" customFormat="1" x14ac:dyDescent="0.25">
      <c r="A11" s="43" t="s">
        <v>31</v>
      </c>
      <c r="B11" s="44" t="s">
        <v>32</v>
      </c>
      <c r="C11" s="45"/>
      <c r="D11" s="45">
        <f>-914.59-3-9195.65</f>
        <v>-10113.24</v>
      </c>
      <c r="E11" s="45">
        <f>-9195.65</f>
        <v>-9195.65</v>
      </c>
      <c r="F11" s="45">
        <f>-9195.65</f>
        <v>-9195.65</v>
      </c>
      <c r="G11" s="45"/>
      <c r="H11" s="45">
        <f>SUM(D11:G11)</f>
        <v>-28504.54</v>
      </c>
      <c r="I11" s="46" t="str">
        <f t="shared" si="2"/>
        <v>-</v>
      </c>
      <c r="J11" s="45"/>
      <c r="K11" s="45"/>
      <c r="L11" s="45"/>
      <c r="M11" s="45"/>
      <c r="N11" s="45">
        <f t="shared" si="4"/>
        <v>0</v>
      </c>
      <c r="O11" s="46" t="str">
        <f t="shared" si="5"/>
        <v>-</v>
      </c>
      <c r="P11" s="45"/>
      <c r="Q11" s="45"/>
      <c r="R11" s="45"/>
      <c r="S11" s="45"/>
      <c r="T11" s="45">
        <f t="shared" si="7"/>
        <v>0</v>
      </c>
      <c r="U11" s="46" t="str">
        <f t="shared" si="8"/>
        <v>-</v>
      </c>
      <c r="V11" s="45">
        <f t="shared" si="9"/>
        <v>-28504.54</v>
      </c>
      <c r="W11" s="46" t="str">
        <f t="shared" si="10"/>
        <v>-</v>
      </c>
      <c r="X11" s="37"/>
      <c r="Y11" s="5"/>
      <c r="Z11" s="5"/>
    </row>
    <row r="12" spans="1:26" s="5" customFormat="1" x14ac:dyDescent="0.25">
      <c r="A12" s="43" t="s">
        <v>33</v>
      </c>
      <c r="B12" s="47" t="s">
        <v>34</v>
      </c>
      <c r="C12" s="45"/>
      <c r="D12" s="45">
        <v>0</v>
      </c>
      <c r="E12" s="45">
        <f>41573.77</f>
        <v>41573.769999999997</v>
      </c>
      <c r="F12" s="45">
        <f>41573.77</f>
        <v>41573.769999999997</v>
      </c>
      <c r="G12" s="45"/>
      <c r="H12" s="45">
        <f t="shared" si="1"/>
        <v>83147.539999999994</v>
      </c>
      <c r="I12" s="46" t="str">
        <f t="shared" si="2"/>
        <v>-</v>
      </c>
      <c r="J12" s="45"/>
      <c r="K12" s="45"/>
      <c r="L12" s="45"/>
      <c r="M12" s="45"/>
      <c r="N12" s="45">
        <f t="shared" si="4"/>
        <v>0</v>
      </c>
      <c r="O12" s="46" t="str">
        <f t="shared" si="5"/>
        <v>-</v>
      </c>
      <c r="P12" s="45"/>
      <c r="Q12" s="45"/>
      <c r="R12" s="45"/>
      <c r="S12" s="45"/>
      <c r="T12" s="45">
        <f t="shared" si="7"/>
        <v>0</v>
      </c>
      <c r="U12" s="46" t="str">
        <f t="shared" si="8"/>
        <v>-</v>
      </c>
      <c r="V12" s="45">
        <f t="shared" si="9"/>
        <v>83147.539999999994</v>
      </c>
      <c r="W12" s="46" t="str">
        <f t="shared" si="10"/>
        <v>-</v>
      </c>
      <c r="X12" s="37"/>
    </row>
    <row r="13" spans="1:26" s="5" customFormat="1" ht="28.8" x14ac:dyDescent="0.25">
      <c r="A13" s="43" t="s">
        <v>35</v>
      </c>
      <c r="B13" s="47" t="s">
        <v>36</v>
      </c>
      <c r="C13" s="45"/>
      <c r="D13" s="45">
        <v>0</v>
      </c>
      <c r="E13" s="45">
        <v>0</v>
      </c>
      <c r="F13" s="45">
        <v>0</v>
      </c>
      <c r="G13" s="45"/>
      <c r="H13" s="45">
        <f t="shared" si="1"/>
        <v>0</v>
      </c>
      <c r="I13" s="46" t="str">
        <f t="shared" si="2"/>
        <v>-</v>
      </c>
      <c r="J13" s="45"/>
      <c r="K13" s="45"/>
      <c r="L13" s="45"/>
      <c r="M13" s="45"/>
      <c r="N13" s="45">
        <f t="shared" si="4"/>
        <v>0</v>
      </c>
      <c r="O13" s="46" t="str">
        <f t="shared" si="5"/>
        <v>-</v>
      </c>
      <c r="P13" s="45"/>
      <c r="Q13" s="45"/>
      <c r="R13" s="45"/>
      <c r="S13" s="45"/>
      <c r="T13" s="45">
        <f t="shared" si="7"/>
        <v>0</v>
      </c>
      <c r="U13" s="46" t="str">
        <f t="shared" si="8"/>
        <v>-</v>
      </c>
      <c r="V13" s="45">
        <f t="shared" si="9"/>
        <v>0</v>
      </c>
      <c r="W13" s="46" t="str">
        <f t="shared" si="10"/>
        <v>-</v>
      </c>
      <c r="X13" s="37"/>
    </row>
    <row r="14" spans="1:26" s="5" customFormat="1" x14ac:dyDescent="0.25">
      <c r="A14" s="43" t="s">
        <v>37</v>
      </c>
      <c r="B14" s="47" t="s">
        <v>38</v>
      </c>
      <c r="C14" s="45"/>
      <c r="D14" s="45">
        <v>0</v>
      </c>
      <c r="E14" s="45">
        <v>0</v>
      </c>
      <c r="F14" s="45">
        <v>0</v>
      </c>
      <c r="G14" s="45"/>
      <c r="H14" s="45">
        <f t="shared" si="1"/>
        <v>0</v>
      </c>
      <c r="I14" s="46" t="str">
        <f t="shared" si="2"/>
        <v>-</v>
      </c>
      <c r="J14" s="45"/>
      <c r="K14" s="45"/>
      <c r="L14" s="45"/>
      <c r="M14" s="45"/>
      <c r="N14" s="45">
        <f t="shared" si="4"/>
        <v>0</v>
      </c>
      <c r="O14" s="46" t="str">
        <f t="shared" si="5"/>
        <v>-</v>
      </c>
      <c r="P14" s="45"/>
      <c r="Q14" s="45"/>
      <c r="R14" s="45"/>
      <c r="S14" s="45"/>
      <c r="T14" s="45">
        <f t="shared" si="7"/>
        <v>0</v>
      </c>
      <c r="U14" s="46" t="str">
        <f t="shared" si="8"/>
        <v>-</v>
      </c>
      <c r="V14" s="45">
        <f t="shared" si="9"/>
        <v>0</v>
      </c>
      <c r="W14" s="46" t="str">
        <f t="shared" si="10"/>
        <v>-</v>
      </c>
      <c r="X14" s="37"/>
    </row>
    <row r="15" spans="1:26" s="5" customFormat="1" x14ac:dyDescent="0.25">
      <c r="A15" s="39" t="s">
        <v>39</v>
      </c>
      <c r="B15" s="48" t="s">
        <v>40</v>
      </c>
      <c r="C15" s="41">
        <f>SUM(C16:C20)</f>
        <v>0</v>
      </c>
      <c r="D15" s="41">
        <f t="shared" ref="D15:G15" si="11">SUM(D16:D20)</f>
        <v>95499.86</v>
      </c>
      <c r="E15" s="41">
        <f t="shared" si="11"/>
        <v>80108.97</v>
      </c>
      <c r="F15" s="41">
        <f t="shared" ref="F15" si="12">SUM(F16:F20)</f>
        <v>80108.97</v>
      </c>
      <c r="G15" s="41">
        <f t="shared" si="11"/>
        <v>0</v>
      </c>
      <c r="H15" s="41">
        <f t="shared" si="1"/>
        <v>255717.80000000002</v>
      </c>
      <c r="I15" s="42" t="str">
        <f t="shared" si="2"/>
        <v>-</v>
      </c>
      <c r="J15" s="41">
        <f t="shared" ref="J15:M15" si="13">SUM(J16:J20)</f>
        <v>0</v>
      </c>
      <c r="K15" s="41">
        <f t="shared" si="13"/>
        <v>0</v>
      </c>
      <c r="L15" s="41">
        <f t="shared" si="13"/>
        <v>0</v>
      </c>
      <c r="M15" s="41">
        <f t="shared" si="13"/>
        <v>0</v>
      </c>
      <c r="N15" s="41">
        <f t="shared" si="4"/>
        <v>0</v>
      </c>
      <c r="O15" s="42" t="str">
        <f t="shared" ref="O15:O23" si="14">IF(C15=0,"-",N15/C15)</f>
        <v>-</v>
      </c>
      <c r="P15" s="41">
        <f t="shared" ref="P15:S15" si="15">SUM(P16:P20)</f>
        <v>0</v>
      </c>
      <c r="Q15" s="41">
        <f t="shared" si="15"/>
        <v>0</v>
      </c>
      <c r="R15" s="41">
        <f t="shared" si="15"/>
        <v>0</v>
      </c>
      <c r="S15" s="41">
        <f t="shared" si="15"/>
        <v>0</v>
      </c>
      <c r="T15" s="41">
        <f t="shared" si="7"/>
        <v>0</v>
      </c>
      <c r="U15" s="42" t="str">
        <f t="shared" si="8"/>
        <v>-</v>
      </c>
      <c r="V15" s="41">
        <f t="shared" si="9"/>
        <v>255717.80000000002</v>
      </c>
      <c r="W15" s="42" t="str">
        <f t="shared" si="10"/>
        <v>-</v>
      </c>
      <c r="X15" s="37"/>
      <c r="Y15" s="37"/>
    </row>
    <row r="16" spans="1:26" s="5" customFormat="1" x14ac:dyDescent="0.25">
      <c r="A16" s="43" t="s">
        <v>41</v>
      </c>
      <c r="B16" s="47" t="s">
        <v>1091</v>
      </c>
      <c r="C16" s="114"/>
      <c r="D16" s="45"/>
      <c r="E16" s="45">
        <v>0</v>
      </c>
      <c r="F16" s="45">
        <v>0</v>
      </c>
      <c r="G16" s="45"/>
      <c r="H16" s="45">
        <f t="shared" ref="H16:H23" si="16">SUM(D16:G16)</f>
        <v>0</v>
      </c>
      <c r="I16" s="46" t="str">
        <f t="shared" ref="I16:I23" si="17">IF(C16=0,"-",H16/C16)</f>
        <v>-</v>
      </c>
      <c r="J16" s="45"/>
      <c r="K16" s="45"/>
      <c r="L16" s="45"/>
      <c r="M16" s="45"/>
      <c r="N16" s="45">
        <f>SUM(J16:M16)</f>
        <v>0</v>
      </c>
      <c r="O16" s="46" t="str">
        <f t="shared" si="14"/>
        <v>-</v>
      </c>
      <c r="P16" s="45"/>
      <c r="Q16" s="45"/>
      <c r="R16" s="45"/>
      <c r="S16" s="45"/>
      <c r="T16" s="45">
        <f t="shared" si="7"/>
        <v>0</v>
      </c>
      <c r="U16" s="46" t="str">
        <f t="shared" si="8"/>
        <v>-</v>
      </c>
      <c r="V16" s="45">
        <f t="shared" si="9"/>
        <v>0</v>
      </c>
      <c r="W16" s="46" t="str">
        <f t="shared" si="10"/>
        <v>-</v>
      </c>
      <c r="X16" s="37"/>
    </row>
    <row r="17" spans="1:26" s="5" customFormat="1" x14ac:dyDescent="0.25">
      <c r="A17" s="43" t="s">
        <v>1090</v>
      </c>
      <c r="B17" s="47" t="s">
        <v>1092</v>
      </c>
      <c r="C17" s="114"/>
      <c r="D17" s="45"/>
      <c r="E17" s="45">
        <v>0</v>
      </c>
      <c r="F17" s="45">
        <v>0</v>
      </c>
      <c r="G17" s="45"/>
      <c r="H17" s="45">
        <f t="shared" si="16"/>
        <v>0</v>
      </c>
      <c r="I17" s="46" t="str">
        <f t="shared" si="17"/>
        <v>-</v>
      </c>
      <c r="J17" s="45"/>
      <c r="K17" s="45"/>
      <c r="L17" s="45"/>
      <c r="M17" s="45"/>
      <c r="N17" s="45">
        <f t="shared" ref="N17:N19" si="18">SUM(J17:M17)</f>
        <v>0</v>
      </c>
      <c r="O17" s="46" t="str">
        <f t="shared" ref="O17:O19" si="19">IF(C17=0,"-",N17/C17)</f>
        <v>-</v>
      </c>
      <c r="P17" s="45"/>
      <c r="Q17" s="45"/>
      <c r="R17" s="45"/>
      <c r="S17" s="45"/>
      <c r="T17" s="45"/>
      <c r="U17" s="46"/>
      <c r="V17" s="45">
        <f t="shared" ref="V17" si="20">H17+N17+T17</f>
        <v>0</v>
      </c>
      <c r="W17" s="46" t="str">
        <f t="shared" ref="W17" si="21">IF(C17=0,"-",V17/C17)</f>
        <v>-</v>
      </c>
      <c r="X17" s="37"/>
    </row>
    <row r="18" spans="1:26" s="5" customFormat="1" x14ac:dyDescent="0.25">
      <c r="A18" s="43" t="s">
        <v>42</v>
      </c>
      <c r="B18" s="47" t="s">
        <v>43</v>
      </c>
      <c r="C18" s="114"/>
      <c r="D18" s="45"/>
      <c r="E18" s="45">
        <v>0</v>
      </c>
      <c r="F18" s="45">
        <v>0</v>
      </c>
      <c r="G18" s="45"/>
      <c r="H18" s="45">
        <f t="shared" si="16"/>
        <v>0</v>
      </c>
      <c r="I18" s="46" t="str">
        <f t="shared" si="17"/>
        <v>-</v>
      </c>
      <c r="J18" s="45"/>
      <c r="K18" s="45"/>
      <c r="L18" s="45"/>
      <c r="M18" s="45"/>
      <c r="N18" s="45">
        <f t="shared" si="18"/>
        <v>0</v>
      </c>
      <c r="O18" s="46" t="str">
        <f t="shared" si="19"/>
        <v>-</v>
      </c>
      <c r="P18" s="45"/>
      <c r="Q18" s="45"/>
      <c r="R18" s="45"/>
      <c r="S18" s="45"/>
      <c r="T18" s="45">
        <f>SUM(P18:S18)</f>
        <v>0</v>
      </c>
      <c r="U18" s="46" t="str">
        <f>IF(C18=0,"-",T18/C18)</f>
        <v>-</v>
      </c>
      <c r="V18" s="45">
        <f>H18+N18+T18</f>
        <v>0</v>
      </c>
      <c r="W18" s="46" t="str">
        <f t="shared" si="10"/>
        <v>-</v>
      </c>
      <c r="X18" s="37"/>
    </row>
    <row r="19" spans="1:26" s="5" customFormat="1" ht="28.8" x14ac:dyDescent="0.25">
      <c r="A19" s="43" t="s">
        <v>44</v>
      </c>
      <c r="B19" s="47" t="s">
        <v>45</v>
      </c>
      <c r="C19" s="114"/>
      <c r="D19" s="45"/>
      <c r="E19" s="45">
        <v>0</v>
      </c>
      <c r="F19" s="45">
        <v>0</v>
      </c>
      <c r="G19" s="45"/>
      <c r="H19" s="45">
        <f t="shared" si="16"/>
        <v>0</v>
      </c>
      <c r="I19" s="46" t="str">
        <f t="shared" si="17"/>
        <v>-</v>
      </c>
      <c r="J19" s="45"/>
      <c r="K19" s="45"/>
      <c r="L19" s="45"/>
      <c r="M19" s="45"/>
      <c r="N19" s="45">
        <f t="shared" si="18"/>
        <v>0</v>
      </c>
      <c r="O19" s="46" t="str">
        <f t="shared" si="19"/>
        <v>-</v>
      </c>
      <c r="P19" s="45"/>
      <c r="Q19" s="45"/>
      <c r="R19" s="45"/>
      <c r="S19" s="45"/>
      <c r="T19" s="45">
        <f>SUM(P19:S19)</f>
        <v>0</v>
      </c>
      <c r="U19" s="46" t="str">
        <f>IF(C19=0,"-",T19/C19)</f>
        <v>-</v>
      </c>
      <c r="V19" s="45">
        <f>H19+N19+T19</f>
        <v>0</v>
      </c>
      <c r="W19" s="46" t="str">
        <f t="shared" si="10"/>
        <v>-</v>
      </c>
      <c r="X19" s="37"/>
    </row>
    <row r="20" spans="1:26" s="23" customFormat="1" x14ac:dyDescent="0.25">
      <c r="A20" s="43" t="s">
        <v>46</v>
      </c>
      <c r="B20" s="47" t="s">
        <v>47</v>
      </c>
      <c r="C20" s="45">
        <f>SUM(C21:C22)</f>
        <v>0</v>
      </c>
      <c r="D20" s="45">
        <f>SUM(D21:D22)</f>
        <v>95499.86</v>
      </c>
      <c r="E20" s="45">
        <f>SUM(E21:E22)</f>
        <v>80108.97</v>
      </c>
      <c r="F20" s="45">
        <f>SUM(F21:F22)</f>
        <v>80108.97</v>
      </c>
      <c r="G20" s="45">
        <f t="shared" ref="G20" si="22">SUM(G21:G22)</f>
        <v>0</v>
      </c>
      <c r="H20" s="45">
        <f t="shared" si="16"/>
        <v>255717.80000000002</v>
      </c>
      <c r="I20" s="46" t="str">
        <f t="shared" si="17"/>
        <v>-</v>
      </c>
      <c r="J20" s="45">
        <f>SUM(J21:J22)</f>
        <v>0</v>
      </c>
      <c r="K20" s="45">
        <f>SUM(K21:K22)</f>
        <v>0</v>
      </c>
      <c r="L20" s="45">
        <f t="shared" ref="L20:M20" si="23">SUM(L21:L22)</f>
        <v>0</v>
      </c>
      <c r="M20" s="45">
        <f t="shared" si="23"/>
        <v>0</v>
      </c>
      <c r="N20" s="45">
        <f t="shared" si="4"/>
        <v>0</v>
      </c>
      <c r="O20" s="46" t="str">
        <f t="shared" si="14"/>
        <v>-</v>
      </c>
      <c r="P20" s="45">
        <f>SUM(P21:P22)</f>
        <v>0</v>
      </c>
      <c r="Q20" s="45">
        <f>SUM(Q21:Q22)</f>
        <v>0</v>
      </c>
      <c r="R20" s="45">
        <f t="shared" ref="R20:S20" si="24">SUM(R21:R22)</f>
        <v>0</v>
      </c>
      <c r="S20" s="45">
        <f t="shared" si="24"/>
        <v>0</v>
      </c>
      <c r="T20" s="45">
        <f>SUM(P20:S20)</f>
        <v>0</v>
      </c>
      <c r="U20" s="46" t="str">
        <f>IF(C20=0,"-",T20/C20)</f>
        <v>-</v>
      </c>
      <c r="V20" s="45">
        <f>H20+N20+T20</f>
        <v>255717.80000000002</v>
      </c>
      <c r="W20" s="46" t="str">
        <f t="shared" si="10"/>
        <v>-</v>
      </c>
      <c r="X20" s="37"/>
      <c r="Y20" s="5"/>
      <c r="Z20" s="5"/>
    </row>
    <row r="21" spans="1:26" s="5" customFormat="1" x14ac:dyDescent="0.25">
      <c r="A21" s="43" t="s">
        <v>48</v>
      </c>
      <c r="B21" s="47" t="s">
        <v>49</v>
      </c>
      <c r="C21" s="114"/>
      <c r="D21" s="45">
        <f>Jan!J481</f>
        <v>94990.37</v>
      </c>
      <c r="E21" s="45">
        <f>Fev!J516</f>
        <v>80108.97</v>
      </c>
      <c r="F21" s="45">
        <f>Fev!J516</f>
        <v>80108.97</v>
      </c>
      <c r="G21" s="45"/>
      <c r="H21" s="45">
        <f t="shared" si="16"/>
        <v>255208.31</v>
      </c>
      <c r="I21" s="46" t="str">
        <f t="shared" si="17"/>
        <v>-</v>
      </c>
      <c r="J21" s="45"/>
      <c r="K21" s="45"/>
      <c r="L21" s="45"/>
      <c r="M21" s="45"/>
      <c r="N21" s="45"/>
      <c r="O21" s="46" t="str">
        <f t="shared" si="14"/>
        <v>-</v>
      </c>
      <c r="P21" s="45"/>
      <c r="Q21" s="45"/>
      <c r="R21" s="45"/>
      <c r="S21" s="45"/>
      <c r="T21" s="45">
        <f>SUM(P21:S21)</f>
        <v>0</v>
      </c>
      <c r="U21" s="46" t="str">
        <f>IF(C21=0,"-",T21/C21)</f>
        <v>-</v>
      </c>
      <c r="V21" s="45">
        <f>H21+N21+T21</f>
        <v>255208.31</v>
      </c>
      <c r="W21" s="46" t="str">
        <f t="shared" si="10"/>
        <v>-</v>
      </c>
      <c r="X21" s="37"/>
    </row>
    <row r="22" spans="1:26" s="5" customFormat="1" x14ac:dyDescent="0.25">
      <c r="A22" s="43" t="s">
        <v>50</v>
      </c>
      <c r="B22" s="47" t="s">
        <v>40</v>
      </c>
      <c r="C22" s="45"/>
      <c r="D22" s="45">
        <f>Jan!K486</f>
        <v>509.49</v>
      </c>
      <c r="E22" s="45">
        <v>0</v>
      </c>
      <c r="F22" s="45">
        <v>0</v>
      </c>
      <c r="G22" s="45"/>
      <c r="H22" s="45">
        <f t="shared" si="16"/>
        <v>509.49</v>
      </c>
      <c r="I22" s="46" t="str">
        <f t="shared" si="17"/>
        <v>-</v>
      </c>
      <c r="J22" s="45"/>
      <c r="K22" s="45"/>
      <c r="L22" s="45"/>
      <c r="M22" s="45"/>
      <c r="N22" s="45">
        <f t="shared" si="4"/>
        <v>0</v>
      </c>
      <c r="O22" s="46" t="str">
        <f t="shared" si="14"/>
        <v>-</v>
      </c>
      <c r="P22" s="45"/>
      <c r="Q22" s="45"/>
      <c r="R22" s="45"/>
      <c r="S22" s="45"/>
      <c r="T22" s="45">
        <f>SUM(P22:S22)</f>
        <v>0</v>
      </c>
      <c r="U22" s="46" t="str">
        <f>IF(C22=0,"-",T22/C22)</f>
        <v>-</v>
      </c>
      <c r="V22" s="45">
        <f>H22+N22+T22</f>
        <v>509.49</v>
      </c>
      <c r="W22" s="46" t="str">
        <f t="shared" ref="W22:W23" si="25">IF(C22=0,"-",V22/C22)</f>
        <v>-</v>
      </c>
      <c r="X22" s="37"/>
    </row>
    <row r="23" spans="1:26" s="5" customFormat="1" x14ac:dyDescent="0.25">
      <c r="A23" s="39">
        <v>2</v>
      </c>
      <c r="B23" s="48" t="s">
        <v>51</v>
      </c>
      <c r="C23" s="49">
        <f>C24</f>
        <v>0</v>
      </c>
      <c r="D23" s="49">
        <f>D24</f>
        <v>0</v>
      </c>
      <c r="E23" s="49">
        <f>E24</f>
        <v>0</v>
      </c>
      <c r="F23" s="49">
        <f>F24</f>
        <v>0</v>
      </c>
      <c r="G23" s="49">
        <f t="shared" ref="G23" si="26">G24</f>
        <v>0</v>
      </c>
      <c r="H23" s="49">
        <f t="shared" si="16"/>
        <v>0</v>
      </c>
      <c r="I23" s="50" t="str">
        <f t="shared" si="17"/>
        <v>-</v>
      </c>
      <c r="J23" s="49">
        <f>J24</f>
        <v>0</v>
      </c>
      <c r="K23" s="49">
        <f>K24</f>
        <v>0</v>
      </c>
      <c r="L23" s="49">
        <f>L24</f>
        <v>0</v>
      </c>
      <c r="M23" s="49">
        <f t="shared" ref="M23" si="27">M24</f>
        <v>0</v>
      </c>
      <c r="N23" s="49">
        <f t="shared" si="4"/>
        <v>0</v>
      </c>
      <c r="O23" s="42" t="str">
        <f t="shared" si="14"/>
        <v>-</v>
      </c>
      <c r="P23" s="49">
        <f>P24</f>
        <v>0</v>
      </c>
      <c r="Q23" s="49">
        <f>Q24</f>
        <v>0</v>
      </c>
      <c r="R23" s="49">
        <f>R24</f>
        <v>0</v>
      </c>
      <c r="S23" s="49">
        <f t="shared" ref="S23" si="28">S24</f>
        <v>0</v>
      </c>
      <c r="T23" s="49">
        <f t="shared" si="7"/>
        <v>0</v>
      </c>
      <c r="U23" s="50" t="str">
        <f t="shared" si="8"/>
        <v>-</v>
      </c>
      <c r="V23" s="49">
        <f t="shared" si="9"/>
        <v>0</v>
      </c>
      <c r="W23" s="50" t="str">
        <f t="shared" si="25"/>
        <v>-</v>
      </c>
      <c r="X23" s="37"/>
    </row>
    <row r="24" spans="1:26" s="5" customFormat="1" x14ac:dyDescent="0.25">
      <c r="A24" s="39" t="s">
        <v>52</v>
      </c>
      <c r="B24" s="48" t="s">
        <v>53</v>
      </c>
      <c r="C24" s="41"/>
      <c r="D24" s="49">
        <v>0</v>
      </c>
      <c r="E24" s="49">
        <v>0</v>
      </c>
      <c r="F24" s="49">
        <v>0</v>
      </c>
      <c r="G24" s="49">
        <v>0</v>
      </c>
      <c r="H24" s="49">
        <f t="shared" si="1"/>
        <v>0</v>
      </c>
      <c r="I24" s="50" t="str">
        <f t="shared" si="2"/>
        <v>-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0</v>
      </c>
      <c r="O24" s="42" t="str">
        <f t="shared" si="5"/>
        <v>-</v>
      </c>
      <c r="P24" s="49">
        <v>0</v>
      </c>
      <c r="Q24" s="49">
        <v>0</v>
      </c>
      <c r="R24" s="49">
        <v>0</v>
      </c>
      <c r="S24" s="49">
        <v>0</v>
      </c>
      <c r="T24" s="49">
        <f t="shared" si="7"/>
        <v>0</v>
      </c>
      <c r="U24" s="50" t="str">
        <f t="shared" si="8"/>
        <v>-</v>
      </c>
      <c r="V24" s="49">
        <f t="shared" si="9"/>
        <v>0</v>
      </c>
      <c r="W24" s="50" t="str">
        <f t="shared" ref="W24:W31" si="29">IF(C24=0,"-",V24/C24)</f>
        <v>-</v>
      </c>
      <c r="X24" s="37"/>
    </row>
    <row r="25" spans="1:26" s="5" customFormat="1" x14ac:dyDescent="0.25">
      <c r="A25" s="39">
        <v>3</v>
      </c>
      <c r="B25" s="48" t="s">
        <v>54</v>
      </c>
      <c r="C25" s="41">
        <f>C26</f>
        <v>0</v>
      </c>
      <c r="D25" s="49">
        <f>D26+D31</f>
        <v>497527.21</v>
      </c>
      <c r="E25" s="49">
        <f>E26+E31</f>
        <v>347072.78</v>
      </c>
      <c r="F25" s="49">
        <f>F26+F31</f>
        <v>347072.78</v>
      </c>
      <c r="G25" s="49">
        <f t="shared" ref="G25" si="30">G26+G31</f>
        <v>0</v>
      </c>
      <c r="H25" s="49">
        <f t="shared" si="1"/>
        <v>1191672.77</v>
      </c>
      <c r="I25" s="50" t="str">
        <f t="shared" si="2"/>
        <v>-</v>
      </c>
      <c r="J25" s="49">
        <f>J26+J31</f>
        <v>0</v>
      </c>
      <c r="K25" s="49">
        <f>K26+K31</f>
        <v>0</v>
      </c>
      <c r="L25" s="49">
        <f>L26+L31</f>
        <v>0</v>
      </c>
      <c r="M25" s="49">
        <f t="shared" ref="M25" si="31">M26+M31</f>
        <v>0</v>
      </c>
      <c r="N25" s="49">
        <f t="shared" si="4"/>
        <v>0</v>
      </c>
      <c r="O25" s="42" t="str">
        <f>IF(C25=0,"-",N25/C25)</f>
        <v>-</v>
      </c>
      <c r="P25" s="49">
        <f>P26+P31</f>
        <v>0</v>
      </c>
      <c r="Q25" s="49">
        <f>Q26+Q31</f>
        <v>0</v>
      </c>
      <c r="R25" s="49">
        <f>R26+R31</f>
        <v>0</v>
      </c>
      <c r="S25" s="49">
        <f t="shared" ref="S25" si="32">S26+S31</f>
        <v>0</v>
      </c>
      <c r="T25" s="49">
        <f t="shared" si="7"/>
        <v>0</v>
      </c>
      <c r="U25" s="50" t="str">
        <f t="shared" si="8"/>
        <v>-</v>
      </c>
      <c r="V25" s="49">
        <f t="shared" si="9"/>
        <v>1191672.77</v>
      </c>
      <c r="W25" s="50" t="str">
        <f t="shared" si="29"/>
        <v>-</v>
      </c>
      <c r="X25" s="37"/>
    </row>
    <row r="26" spans="1:26" s="5" customFormat="1" x14ac:dyDescent="0.25">
      <c r="A26" s="39" t="s">
        <v>55</v>
      </c>
      <c r="B26" s="48" t="s">
        <v>56</v>
      </c>
      <c r="C26" s="41">
        <f>SUM(C27:C30)</f>
        <v>0</v>
      </c>
      <c r="D26" s="49">
        <f t="shared" ref="D26:G26" si="33">SUM(D27:D30)</f>
        <v>497527.21</v>
      </c>
      <c r="E26" s="49">
        <f t="shared" si="33"/>
        <v>347072.78</v>
      </c>
      <c r="F26" s="49">
        <f t="shared" ref="F26" si="34">SUM(F27:F30)</f>
        <v>347072.78</v>
      </c>
      <c r="G26" s="49">
        <f t="shared" si="33"/>
        <v>0</v>
      </c>
      <c r="H26" s="49">
        <f t="shared" si="1"/>
        <v>1191672.77</v>
      </c>
      <c r="I26" s="50" t="str">
        <f t="shared" si="2"/>
        <v>-</v>
      </c>
      <c r="J26" s="49">
        <f t="shared" ref="J26:M26" si="35">SUM(J27:J30)</f>
        <v>0</v>
      </c>
      <c r="K26" s="49">
        <f t="shared" si="35"/>
        <v>0</v>
      </c>
      <c r="L26" s="49">
        <f t="shared" si="35"/>
        <v>0</v>
      </c>
      <c r="M26" s="49">
        <f t="shared" si="35"/>
        <v>0</v>
      </c>
      <c r="N26" s="49">
        <f t="shared" si="4"/>
        <v>0</v>
      </c>
      <c r="O26" s="42" t="str">
        <f>IF(C26=0,"-",N26/C26)</f>
        <v>-</v>
      </c>
      <c r="P26" s="49">
        <f t="shared" ref="P26:S26" si="36">SUM(P27:P30)</f>
        <v>0</v>
      </c>
      <c r="Q26" s="49">
        <f t="shared" si="36"/>
        <v>0</v>
      </c>
      <c r="R26" s="49">
        <f t="shared" si="36"/>
        <v>0</v>
      </c>
      <c r="S26" s="49">
        <f t="shared" si="36"/>
        <v>0</v>
      </c>
      <c r="T26" s="49">
        <f t="shared" si="7"/>
        <v>0</v>
      </c>
      <c r="U26" s="50" t="str">
        <f t="shared" si="8"/>
        <v>-</v>
      </c>
      <c r="V26" s="49">
        <f t="shared" si="9"/>
        <v>1191672.77</v>
      </c>
      <c r="W26" s="50" t="str">
        <f t="shared" si="29"/>
        <v>-</v>
      </c>
      <c r="X26" s="37"/>
    </row>
    <row r="27" spans="1:26" s="5" customFormat="1" ht="28.8" x14ac:dyDescent="0.25">
      <c r="A27" s="43" t="s">
        <v>57</v>
      </c>
      <c r="B27" s="47" t="s">
        <v>58</v>
      </c>
      <c r="C27" s="115"/>
      <c r="D27" s="51">
        <f>Jan!J42</f>
        <v>497527.21</v>
      </c>
      <c r="E27" s="51">
        <f>Fev!J41</f>
        <v>347072.78</v>
      </c>
      <c r="F27" s="51">
        <f>Fev!J41</f>
        <v>347072.78</v>
      </c>
      <c r="G27" s="51"/>
      <c r="H27" s="51">
        <f t="shared" si="1"/>
        <v>1191672.77</v>
      </c>
      <c r="I27" s="52" t="str">
        <f t="shared" si="2"/>
        <v>-</v>
      </c>
      <c r="J27" s="51"/>
      <c r="K27" s="51"/>
      <c r="L27" s="51"/>
      <c r="M27" s="51"/>
      <c r="N27" s="45">
        <f t="shared" si="4"/>
        <v>0</v>
      </c>
      <c r="O27" s="46" t="str">
        <f>IF(C27=0,"-",N27/C27)</f>
        <v>-</v>
      </c>
      <c r="P27" s="51"/>
      <c r="Q27" s="51"/>
      <c r="R27" s="51"/>
      <c r="S27" s="51"/>
      <c r="T27" s="51">
        <f>SUM(P27:S27)</f>
        <v>0</v>
      </c>
      <c r="U27" s="52" t="str">
        <f t="shared" si="8"/>
        <v>-</v>
      </c>
      <c r="V27" s="51">
        <f t="shared" si="9"/>
        <v>1191672.77</v>
      </c>
      <c r="W27" s="52" t="str">
        <f t="shared" si="29"/>
        <v>-</v>
      </c>
      <c r="X27" s="37"/>
    </row>
    <row r="28" spans="1:26" s="5" customFormat="1" x14ac:dyDescent="0.25">
      <c r="A28" s="43" t="s">
        <v>59</v>
      </c>
      <c r="B28" s="47" t="s">
        <v>60</v>
      </c>
      <c r="C28" s="116"/>
      <c r="D28" s="45">
        <v>0</v>
      </c>
      <c r="E28" s="45">
        <v>0</v>
      </c>
      <c r="F28" s="45">
        <v>0</v>
      </c>
      <c r="G28" s="45">
        <v>0</v>
      </c>
      <c r="H28" s="45">
        <f t="shared" si="1"/>
        <v>0</v>
      </c>
      <c r="I28" s="52" t="str">
        <f t="shared" si="2"/>
        <v>-</v>
      </c>
      <c r="J28" s="45">
        <v>0</v>
      </c>
      <c r="K28" s="45">
        <v>0</v>
      </c>
      <c r="L28" s="45">
        <v>0</v>
      </c>
      <c r="M28" s="45">
        <v>0</v>
      </c>
      <c r="N28" s="45">
        <f t="shared" si="4"/>
        <v>0</v>
      </c>
      <c r="O28" s="46" t="str">
        <f>IF(C28=0,"-",N28/C28)</f>
        <v>-</v>
      </c>
      <c r="P28" s="45">
        <v>0</v>
      </c>
      <c r="Q28" s="45">
        <v>0</v>
      </c>
      <c r="R28" s="45">
        <v>0</v>
      </c>
      <c r="S28" s="45">
        <v>0</v>
      </c>
      <c r="T28" s="51">
        <f>SUM(P28:S28)</f>
        <v>0</v>
      </c>
      <c r="U28" s="52" t="str">
        <f t="shared" si="8"/>
        <v>-</v>
      </c>
      <c r="V28" s="45">
        <f t="shared" si="9"/>
        <v>0</v>
      </c>
      <c r="W28" s="52" t="str">
        <f t="shared" si="29"/>
        <v>-</v>
      </c>
      <c r="X28" s="37"/>
    </row>
    <row r="29" spans="1:26" s="5" customFormat="1" x14ac:dyDescent="0.25">
      <c r="A29" s="43" t="s">
        <v>61</v>
      </c>
      <c r="B29" s="44" t="s">
        <v>62</v>
      </c>
      <c r="C29" s="45"/>
      <c r="D29" s="45">
        <v>0</v>
      </c>
      <c r="E29" s="45">
        <v>0</v>
      </c>
      <c r="F29" s="45">
        <v>0</v>
      </c>
      <c r="G29" s="45">
        <v>0</v>
      </c>
      <c r="H29" s="45">
        <f t="shared" si="1"/>
        <v>0</v>
      </c>
      <c r="I29" s="46" t="str">
        <f t="shared" si="2"/>
        <v>-</v>
      </c>
      <c r="J29" s="45">
        <v>0</v>
      </c>
      <c r="K29" s="45">
        <v>0</v>
      </c>
      <c r="L29" s="45">
        <v>0</v>
      </c>
      <c r="M29" s="45">
        <v>0</v>
      </c>
      <c r="N29" s="45">
        <f t="shared" si="4"/>
        <v>0</v>
      </c>
      <c r="O29" s="46" t="str">
        <f t="shared" si="5"/>
        <v>-</v>
      </c>
      <c r="P29" s="45">
        <v>0</v>
      </c>
      <c r="Q29" s="45">
        <v>0</v>
      </c>
      <c r="R29" s="45">
        <v>0</v>
      </c>
      <c r="S29" s="45">
        <v>0</v>
      </c>
      <c r="T29" s="45">
        <f t="shared" si="7"/>
        <v>0</v>
      </c>
      <c r="U29" s="46" t="str">
        <f t="shared" si="8"/>
        <v>-</v>
      </c>
      <c r="V29" s="45">
        <f t="shared" si="9"/>
        <v>0</v>
      </c>
      <c r="W29" s="46" t="str">
        <f t="shared" si="29"/>
        <v>-</v>
      </c>
      <c r="X29" s="37"/>
    </row>
    <row r="30" spans="1:26" s="5" customFormat="1" x14ac:dyDescent="0.25">
      <c r="A30" s="43" t="s">
        <v>63</v>
      </c>
      <c r="B30" s="44" t="s">
        <v>64</v>
      </c>
      <c r="C30" s="45"/>
      <c r="D30" s="45">
        <v>0</v>
      </c>
      <c r="E30" s="45">
        <v>0</v>
      </c>
      <c r="F30" s="45">
        <v>0</v>
      </c>
      <c r="G30" s="45">
        <v>0</v>
      </c>
      <c r="H30" s="45">
        <f t="shared" si="1"/>
        <v>0</v>
      </c>
      <c r="I30" s="46" t="str">
        <f t="shared" si="2"/>
        <v>-</v>
      </c>
      <c r="J30" s="45">
        <v>0</v>
      </c>
      <c r="K30" s="45">
        <v>0</v>
      </c>
      <c r="L30" s="45">
        <v>0</v>
      </c>
      <c r="M30" s="45">
        <v>0</v>
      </c>
      <c r="N30" s="45">
        <f t="shared" si="4"/>
        <v>0</v>
      </c>
      <c r="O30" s="46" t="str">
        <f t="shared" si="5"/>
        <v>-</v>
      </c>
      <c r="P30" s="45">
        <v>0</v>
      </c>
      <c r="Q30" s="45">
        <v>0</v>
      </c>
      <c r="R30" s="45">
        <v>0</v>
      </c>
      <c r="S30" s="45">
        <v>0</v>
      </c>
      <c r="T30" s="45">
        <f t="shared" si="7"/>
        <v>0</v>
      </c>
      <c r="U30" s="46" t="str">
        <f t="shared" si="8"/>
        <v>-</v>
      </c>
      <c r="V30" s="45">
        <f t="shared" si="9"/>
        <v>0</v>
      </c>
      <c r="W30" s="46" t="str">
        <f t="shared" si="29"/>
        <v>-</v>
      </c>
      <c r="X30" s="37"/>
    </row>
    <row r="31" spans="1:26" s="5" customFormat="1" x14ac:dyDescent="0.25">
      <c r="A31" s="39" t="s">
        <v>65</v>
      </c>
      <c r="B31" s="40" t="s">
        <v>66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f t="shared" si="1"/>
        <v>0</v>
      </c>
      <c r="I31" s="42" t="str">
        <f t="shared" si="2"/>
        <v>-</v>
      </c>
      <c r="J31" s="41">
        <v>0</v>
      </c>
      <c r="K31" s="41">
        <v>0</v>
      </c>
      <c r="L31" s="41">
        <v>0</v>
      </c>
      <c r="M31" s="41">
        <v>0</v>
      </c>
      <c r="N31" s="41">
        <f t="shared" si="4"/>
        <v>0</v>
      </c>
      <c r="O31" s="42" t="str">
        <f t="shared" si="5"/>
        <v>-</v>
      </c>
      <c r="P31" s="41">
        <v>0</v>
      </c>
      <c r="Q31" s="41">
        <v>0</v>
      </c>
      <c r="R31" s="41">
        <v>0</v>
      </c>
      <c r="S31" s="41">
        <v>0</v>
      </c>
      <c r="T31" s="41">
        <f t="shared" si="7"/>
        <v>0</v>
      </c>
      <c r="U31" s="42" t="str">
        <f t="shared" si="8"/>
        <v>-</v>
      </c>
      <c r="V31" s="41">
        <f t="shared" si="9"/>
        <v>0</v>
      </c>
      <c r="W31" s="42" t="str">
        <f t="shared" si="29"/>
        <v>-</v>
      </c>
      <c r="X31" s="37"/>
    </row>
    <row r="32" spans="1:26" s="5" customFormat="1" x14ac:dyDescent="0.25">
      <c r="A32" s="24"/>
      <c r="B32" s="25"/>
      <c r="C32" s="27"/>
      <c r="D32" s="27"/>
      <c r="E32" s="27"/>
      <c r="F32" s="27"/>
      <c r="G32" s="27"/>
      <c r="H32" s="27"/>
      <c r="I32" s="26"/>
      <c r="J32" s="27"/>
      <c r="K32" s="27"/>
      <c r="L32" s="27"/>
      <c r="M32" s="27"/>
      <c r="N32" s="27"/>
      <c r="O32" s="26"/>
      <c r="P32" s="27"/>
      <c r="Q32" s="27"/>
      <c r="R32" s="27"/>
      <c r="S32" s="27"/>
      <c r="T32" s="27"/>
      <c r="U32" s="26"/>
      <c r="V32" s="27"/>
      <c r="W32" s="26"/>
      <c r="X32" s="37"/>
    </row>
    <row r="33" spans="1:26" s="1" customFormat="1" x14ac:dyDescent="0.3">
      <c r="A33" s="80"/>
      <c r="B33" s="53" t="s">
        <v>67</v>
      </c>
      <c r="C33" s="54"/>
      <c r="D33" s="54"/>
      <c r="E33" s="54"/>
      <c r="F33" s="54"/>
      <c r="G33" s="54"/>
      <c r="H33" s="54"/>
      <c r="I33" s="55"/>
      <c r="J33" s="54"/>
      <c r="K33" s="54"/>
      <c r="L33" s="54"/>
      <c r="M33" s="54"/>
      <c r="N33" s="54"/>
      <c r="O33" s="55"/>
      <c r="P33" s="54"/>
      <c r="Q33" s="54"/>
      <c r="R33" s="54"/>
      <c r="S33" s="54"/>
      <c r="T33" s="54"/>
      <c r="U33" s="55"/>
      <c r="V33" s="54"/>
      <c r="W33" s="55"/>
      <c r="X33" s="37"/>
    </row>
    <row r="34" spans="1:26" s="7" customFormat="1" x14ac:dyDescent="0.25">
      <c r="A34" s="6"/>
      <c r="B34" s="56" t="s">
        <v>68</v>
      </c>
      <c r="C34" s="57"/>
      <c r="D34" s="57"/>
      <c r="E34" s="57"/>
      <c r="F34" s="57"/>
      <c r="G34" s="57"/>
      <c r="H34" s="57"/>
      <c r="I34" s="58"/>
      <c r="J34" s="57"/>
      <c r="K34" s="57"/>
      <c r="L34" s="57"/>
      <c r="M34" s="57"/>
      <c r="N34" s="57"/>
      <c r="O34" s="58"/>
      <c r="P34" s="57"/>
      <c r="Q34" s="57"/>
      <c r="R34" s="57"/>
      <c r="S34" s="57"/>
      <c r="T34" s="57"/>
      <c r="U34" s="58"/>
      <c r="V34" s="57"/>
      <c r="W34" s="58"/>
      <c r="X34" s="37"/>
    </row>
    <row r="35" spans="1:26" s="5" customFormat="1" x14ac:dyDescent="0.25">
      <c r="A35" s="39">
        <v>4</v>
      </c>
      <c r="B35" s="40" t="s">
        <v>69</v>
      </c>
      <c r="C35" s="41">
        <f>C36+C37+C42</f>
        <v>0</v>
      </c>
      <c r="D35" s="41">
        <f>D36+D37+D42</f>
        <v>2698117.24</v>
      </c>
      <c r="E35" s="41">
        <f>E36+E37+E42</f>
        <v>2154520.1</v>
      </c>
      <c r="F35" s="41">
        <f>F36+F37+F42</f>
        <v>2154520.1</v>
      </c>
      <c r="G35" s="41">
        <f t="shared" ref="G35" si="37">G36+G37+G42</f>
        <v>0</v>
      </c>
      <c r="H35" s="41">
        <f t="shared" ref="H35:H46" si="38">SUM(D35:G35)</f>
        <v>7007157.4399999995</v>
      </c>
      <c r="I35" s="42" t="str">
        <f t="shared" ref="I35:I46" si="39">IF(C35=0,"-",H35/C35)</f>
        <v>-</v>
      </c>
      <c r="J35" s="41">
        <f>J36+J37+J42</f>
        <v>0</v>
      </c>
      <c r="K35" s="41">
        <f>K36+K37+K42</f>
        <v>0</v>
      </c>
      <c r="L35" s="41">
        <f>L36+L37+L42</f>
        <v>0</v>
      </c>
      <c r="M35" s="41">
        <f t="shared" ref="M35" si="40">M36+M37+M42</f>
        <v>0</v>
      </c>
      <c r="N35" s="41">
        <f t="shared" ref="N35:N46" si="41">SUM(J35:M35)</f>
        <v>0</v>
      </c>
      <c r="O35" s="42" t="str">
        <f t="shared" ref="O35:O44" si="42">IF(C35=0,"-",N35/C35)</f>
        <v>-</v>
      </c>
      <c r="P35" s="41">
        <f t="shared" ref="P35:S35" si="43">P36+P37+P42</f>
        <v>0</v>
      </c>
      <c r="Q35" s="41">
        <f t="shared" si="43"/>
        <v>0</v>
      </c>
      <c r="R35" s="41">
        <f t="shared" si="43"/>
        <v>0</v>
      </c>
      <c r="S35" s="41">
        <f t="shared" si="43"/>
        <v>0</v>
      </c>
      <c r="T35" s="41">
        <f t="shared" ref="T35:T36" si="44">SUM(P35:S35)</f>
        <v>0</v>
      </c>
      <c r="U35" s="42" t="str">
        <f t="shared" ref="U35:U46" si="45">IF(C35=0,"-",T35/C35)</f>
        <v>-</v>
      </c>
      <c r="V35" s="41">
        <f t="shared" ref="V35:V44" si="46">H35+N35+T35</f>
        <v>7007157.4399999995</v>
      </c>
      <c r="W35" s="42" t="str">
        <f t="shared" ref="W35:W37" si="47">IF(C35=0,"-",V35/C35)</f>
        <v>-</v>
      </c>
      <c r="X35" s="37"/>
      <c r="Z35" s="37"/>
    </row>
    <row r="36" spans="1:26" s="5" customFormat="1" x14ac:dyDescent="0.25">
      <c r="A36" s="39" t="s">
        <v>70</v>
      </c>
      <c r="B36" s="40" t="s">
        <v>71</v>
      </c>
      <c r="C36" s="41"/>
      <c r="D36" s="59">
        <f>Jan!J460+D159</f>
        <v>1091764.2</v>
      </c>
      <c r="E36" s="59">
        <f>Fev!L493+E159</f>
        <v>1585635.6400000001</v>
      </c>
      <c r="F36" s="59">
        <v>1585635.6400000001</v>
      </c>
      <c r="G36" s="59"/>
      <c r="H36" s="41">
        <f t="shared" si="38"/>
        <v>4263035.4800000004</v>
      </c>
      <c r="I36" s="42" t="str">
        <f t="shared" si="39"/>
        <v>-</v>
      </c>
      <c r="J36" s="41"/>
      <c r="K36" s="41"/>
      <c r="L36" s="41"/>
      <c r="M36" s="41"/>
      <c r="N36" s="41">
        <f t="shared" si="41"/>
        <v>0</v>
      </c>
      <c r="O36" s="42" t="str">
        <f t="shared" si="42"/>
        <v>-</v>
      </c>
      <c r="P36" s="59"/>
      <c r="Q36" s="59"/>
      <c r="R36" s="59"/>
      <c r="S36" s="59"/>
      <c r="T36" s="41">
        <f t="shared" si="44"/>
        <v>0</v>
      </c>
      <c r="U36" s="42" t="str">
        <f t="shared" si="45"/>
        <v>-</v>
      </c>
      <c r="V36" s="41">
        <f t="shared" si="46"/>
        <v>4263035.4800000004</v>
      </c>
      <c r="W36" s="42" t="str">
        <f t="shared" si="47"/>
        <v>-</v>
      </c>
      <c r="X36" s="37"/>
      <c r="Z36" s="37"/>
    </row>
    <row r="37" spans="1:26" s="5" customFormat="1" x14ac:dyDescent="0.25">
      <c r="A37" s="39" t="s">
        <v>72</v>
      </c>
      <c r="B37" s="40" t="s">
        <v>73</v>
      </c>
      <c r="C37" s="41">
        <f>SUM(C38:C41)</f>
        <v>0</v>
      </c>
      <c r="D37" s="35">
        <f>SUM(D38:D41)</f>
        <v>1510817.84</v>
      </c>
      <c r="E37" s="41">
        <f>SUM(E38:E41)</f>
        <v>488745.78</v>
      </c>
      <c r="F37" s="41">
        <f>SUM(F38:F41)</f>
        <v>488745.78</v>
      </c>
      <c r="G37" s="41">
        <f t="shared" ref="G37" si="48">SUM(G38:G41)</f>
        <v>0</v>
      </c>
      <c r="H37" s="41">
        <f t="shared" si="38"/>
        <v>2488309.4000000004</v>
      </c>
      <c r="I37" s="42" t="str">
        <f t="shared" si="39"/>
        <v>-</v>
      </c>
      <c r="J37" s="41">
        <f>SUM(J38:J41)</f>
        <v>0</v>
      </c>
      <c r="K37" s="41">
        <f>SUM(K38:K41)</f>
        <v>0</v>
      </c>
      <c r="L37" s="41">
        <f>SUM(L38:L41)</f>
        <v>0</v>
      </c>
      <c r="M37" s="41">
        <f t="shared" ref="M37" si="49">SUM(M38:M41)</f>
        <v>0</v>
      </c>
      <c r="N37" s="41">
        <f t="shared" si="41"/>
        <v>0</v>
      </c>
      <c r="O37" s="42" t="str">
        <f t="shared" si="42"/>
        <v>-</v>
      </c>
      <c r="P37" s="35">
        <f t="shared" ref="P37:S37" si="50">SUM(P38:P41)</f>
        <v>0</v>
      </c>
      <c r="Q37" s="35">
        <f t="shared" si="50"/>
        <v>0</v>
      </c>
      <c r="R37" s="35">
        <f t="shared" si="50"/>
        <v>0</v>
      </c>
      <c r="S37" s="35">
        <f t="shared" si="50"/>
        <v>0</v>
      </c>
      <c r="T37" s="41">
        <f t="shared" ref="T37:T46" si="51">SUM(P37:S37)</f>
        <v>0</v>
      </c>
      <c r="U37" s="42" t="str">
        <f t="shared" si="45"/>
        <v>-</v>
      </c>
      <c r="V37" s="41">
        <f t="shared" si="46"/>
        <v>2488309.4000000004</v>
      </c>
      <c r="W37" s="42" t="str">
        <f t="shared" si="47"/>
        <v>-</v>
      </c>
      <c r="X37" s="37"/>
      <c r="Z37" s="37"/>
    </row>
    <row r="38" spans="1:26" s="5" customFormat="1" ht="28.8" x14ac:dyDescent="0.25">
      <c r="A38" s="43" t="s">
        <v>74</v>
      </c>
      <c r="B38" s="44" t="s">
        <v>58</v>
      </c>
      <c r="C38" s="115"/>
      <c r="D38" s="45">
        <f>Jan!J463+Jan!J468+Jan!K474</f>
        <v>563369.32999999996</v>
      </c>
      <c r="E38" s="45">
        <f>Fev!J497+Fev!J503+Fev!L509</f>
        <v>195936.77000000002</v>
      </c>
      <c r="F38" s="45">
        <v>195936.77000000002</v>
      </c>
      <c r="G38" s="45"/>
      <c r="H38" s="45">
        <f t="shared" si="38"/>
        <v>955242.87</v>
      </c>
      <c r="I38" s="46" t="str">
        <f t="shared" si="39"/>
        <v>-</v>
      </c>
      <c r="J38" s="45"/>
      <c r="K38" s="45"/>
      <c r="L38" s="45"/>
      <c r="M38" s="45"/>
      <c r="N38" s="45">
        <f t="shared" si="41"/>
        <v>0</v>
      </c>
      <c r="O38" s="46" t="str">
        <f t="shared" si="42"/>
        <v>-</v>
      </c>
      <c r="P38" s="45"/>
      <c r="Q38" s="45"/>
      <c r="R38" s="45"/>
      <c r="S38" s="45"/>
      <c r="T38" s="45">
        <f t="shared" si="51"/>
        <v>0</v>
      </c>
      <c r="U38" s="46" t="str">
        <f t="shared" si="45"/>
        <v>-</v>
      </c>
      <c r="V38" s="45">
        <f t="shared" si="46"/>
        <v>955242.87</v>
      </c>
      <c r="W38" s="46" t="str">
        <f t="shared" ref="W38:W46" si="52">IF(C38=0,"-",V38/C38)</f>
        <v>-</v>
      </c>
      <c r="X38" s="37"/>
      <c r="Z38" s="37"/>
    </row>
    <row r="39" spans="1:26" s="5" customFormat="1" x14ac:dyDescent="0.25">
      <c r="A39" s="43" t="s">
        <v>75</v>
      </c>
      <c r="B39" s="44" t="s">
        <v>60</v>
      </c>
      <c r="C39" s="114"/>
      <c r="D39" s="45">
        <v>0</v>
      </c>
      <c r="E39" s="45">
        <v>0</v>
      </c>
      <c r="F39" s="45">
        <v>0</v>
      </c>
      <c r="G39" s="45"/>
      <c r="H39" s="45">
        <f t="shared" si="38"/>
        <v>0</v>
      </c>
      <c r="I39" s="46" t="str">
        <f t="shared" si="39"/>
        <v>-</v>
      </c>
      <c r="J39" s="45"/>
      <c r="K39" s="45"/>
      <c r="L39" s="45"/>
      <c r="M39" s="45"/>
      <c r="N39" s="41">
        <f t="shared" si="41"/>
        <v>0</v>
      </c>
      <c r="O39" s="46" t="str">
        <f t="shared" si="42"/>
        <v>-</v>
      </c>
      <c r="P39" s="45"/>
      <c r="Q39" s="45"/>
      <c r="R39" s="45"/>
      <c r="S39" s="45"/>
      <c r="T39" s="45">
        <f t="shared" si="51"/>
        <v>0</v>
      </c>
      <c r="U39" s="46" t="str">
        <f t="shared" si="45"/>
        <v>-</v>
      </c>
      <c r="V39" s="45">
        <f t="shared" si="46"/>
        <v>0</v>
      </c>
      <c r="W39" s="46" t="str">
        <f t="shared" si="52"/>
        <v>-</v>
      </c>
      <c r="X39" s="37"/>
      <c r="Z39" s="37"/>
    </row>
    <row r="40" spans="1:26" s="23" customFormat="1" x14ac:dyDescent="0.25">
      <c r="A40" s="43" t="s">
        <v>76</v>
      </c>
      <c r="B40" s="44" t="s">
        <v>62</v>
      </c>
      <c r="C40" s="114"/>
      <c r="D40" s="45">
        <f>Jan!J489</f>
        <v>941876.23</v>
      </c>
      <c r="E40" s="45">
        <f>Fev!J523</f>
        <v>270206.23</v>
      </c>
      <c r="F40" s="45">
        <v>270206.23</v>
      </c>
      <c r="G40" s="45"/>
      <c r="H40" s="45">
        <f t="shared" si="38"/>
        <v>1482288.69</v>
      </c>
      <c r="I40" s="46" t="str">
        <f t="shared" si="39"/>
        <v>-</v>
      </c>
      <c r="J40" s="45"/>
      <c r="K40" s="45"/>
      <c r="L40" s="45"/>
      <c r="M40" s="45"/>
      <c r="N40" s="45">
        <f t="shared" si="41"/>
        <v>0</v>
      </c>
      <c r="O40" s="46" t="str">
        <f t="shared" si="42"/>
        <v>-</v>
      </c>
      <c r="P40" s="45"/>
      <c r="Q40" s="45"/>
      <c r="R40" s="45"/>
      <c r="S40" s="45"/>
      <c r="T40" s="45">
        <f t="shared" si="51"/>
        <v>0</v>
      </c>
      <c r="U40" s="46" t="str">
        <f t="shared" si="45"/>
        <v>-</v>
      </c>
      <c r="V40" s="45">
        <f t="shared" si="46"/>
        <v>1482288.69</v>
      </c>
      <c r="W40" s="46" t="str">
        <f t="shared" si="52"/>
        <v>-</v>
      </c>
      <c r="X40" s="37"/>
      <c r="Y40" s="5"/>
      <c r="Z40" s="37"/>
    </row>
    <row r="41" spans="1:26" s="23" customFormat="1" x14ac:dyDescent="0.25">
      <c r="A41" s="43" t="s">
        <v>77</v>
      </c>
      <c r="B41" s="44" t="s">
        <v>64</v>
      </c>
      <c r="C41" s="60"/>
      <c r="D41" s="45">
        <f>Jan!J472</f>
        <v>5572.28</v>
      </c>
      <c r="E41" s="45">
        <f>Fev!J507</f>
        <v>22602.78</v>
      </c>
      <c r="F41" s="45">
        <v>22602.78</v>
      </c>
      <c r="G41" s="45"/>
      <c r="H41" s="45">
        <f t="shared" si="38"/>
        <v>50777.84</v>
      </c>
      <c r="I41" s="46" t="str">
        <f t="shared" si="39"/>
        <v>-</v>
      </c>
      <c r="J41" s="45"/>
      <c r="K41" s="45"/>
      <c r="L41" s="45"/>
      <c r="M41" s="45"/>
      <c r="N41" s="45">
        <f t="shared" si="41"/>
        <v>0</v>
      </c>
      <c r="O41" s="46" t="str">
        <f t="shared" si="42"/>
        <v>-</v>
      </c>
      <c r="P41" s="45"/>
      <c r="Q41" s="45"/>
      <c r="R41" s="45"/>
      <c r="S41" s="45"/>
      <c r="T41" s="45">
        <f t="shared" si="51"/>
        <v>0</v>
      </c>
      <c r="U41" s="46" t="str">
        <f t="shared" si="45"/>
        <v>-</v>
      </c>
      <c r="V41" s="45">
        <f t="shared" si="46"/>
        <v>50777.84</v>
      </c>
      <c r="W41" s="46" t="str">
        <f t="shared" si="52"/>
        <v>-</v>
      </c>
      <c r="X41" s="37"/>
      <c r="Y41" s="5"/>
      <c r="Z41" s="37"/>
    </row>
    <row r="42" spans="1:26" s="5" customFormat="1" x14ac:dyDescent="0.25">
      <c r="A42" s="39" t="s">
        <v>78</v>
      </c>
      <c r="B42" s="40" t="s">
        <v>79</v>
      </c>
      <c r="C42" s="41">
        <f>SUM(C43:C44)</f>
        <v>0</v>
      </c>
      <c r="D42" s="41">
        <f>SUM(D43:D44)</f>
        <v>95535.2</v>
      </c>
      <c r="E42" s="41">
        <f>SUM(E43:E44)</f>
        <v>80138.680000000008</v>
      </c>
      <c r="F42" s="41">
        <f>SUM(F43:F44)</f>
        <v>80138.680000000008</v>
      </c>
      <c r="G42" s="41">
        <f t="shared" ref="G42" si="53">SUM(G43:G44)</f>
        <v>0</v>
      </c>
      <c r="H42" s="41">
        <f t="shared" si="38"/>
        <v>255812.56</v>
      </c>
      <c r="I42" s="42" t="str">
        <f t="shared" si="39"/>
        <v>-</v>
      </c>
      <c r="J42" s="41">
        <f>SUM(J43:J44)</f>
        <v>0</v>
      </c>
      <c r="K42" s="41">
        <f>SUM(K43:K44)</f>
        <v>0</v>
      </c>
      <c r="L42" s="41">
        <f>SUM(L43:L44)</f>
        <v>0</v>
      </c>
      <c r="M42" s="41">
        <f t="shared" ref="M42" si="54">SUM(M43:M44)</f>
        <v>0</v>
      </c>
      <c r="N42" s="41">
        <f t="shared" si="41"/>
        <v>0</v>
      </c>
      <c r="O42" s="42" t="str">
        <f t="shared" si="42"/>
        <v>-</v>
      </c>
      <c r="P42" s="41">
        <f t="shared" ref="P42:S42" si="55">SUM(P43:P44)</f>
        <v>0</v>
      </c>
      <c r="Q42" s="41">
        <f t="shared" si="55"/>
        <v>0</v>
      </c>
      <c r="R42" s="41">
        <f t="shared" si="55"/>
        <v>0</v>
      </c>
      <c r="S42" s="41">
        <f t="shared" si="55"/>
        <v>0</v>
      </c>
      <c r="T42" s="41">
        <f t="shared" si="51"/>
        <v>0</v>
      </c>
      <c r="U42" s="42" t="str">
        <f t="shared" si="45"/>
        <v>-</v>
      </c>
      <c r="V42" s="41">
        <f t="shared" si="46"/>
        <v>255812.56</v>
      </c>
      <c r="W42" s="42" t="str">
        <f t="shared" si="52"/>
        <v>-</v>
      </c>
      <c r="X42" s="37"/>
      <c r="Z42" s="37"/>
    </row>
    <row r="43" spans="1:26" s="5" customFormat="1" x14ac:dyDescent="0.25">
      <c r="A43" s="61" t="s">
        <v>80</v>
      </c>
      <c r="B43" s="47" t="s">
        <v>49</v>
      </c>
      <c r="C43" s="114"/>
      <c r="D43" s="45">
        <f>Jan!J481</f>
        <v>94990.37</v>
      </c>
      <c r="E43" s="45">
        <f>Fev!J516</f>
        <v>80108.97</v>
      </c>
      <c r="F43" s="45">
        <v>80108.97</v>
      </c>
      <c r="G43" s="45"/>
      <c r="H43" s="45">
        <f t="shared" si="38"/>
        <v>255208.31</v>
      </c>
      <c r="I43" s="46" t="str">
        <f t="shared" si="39"/>
        <v>-</v>
      </c>
      <c r="J43" s="45"/>
      <c r="K43" s="45"/>
      <c r="L43" s="45"/>
      <c r="M43" s="45"/>
      <c r="N43" s="45">
        <f t="shared" si="41"/>
        <v>0</v>
      </c>
      <c r="O43" s="46" t="str">
        <f t="shared" si="42"/>
        <v>-</v>
      </c>
      <c r="P43" s="45"/>
      <c r="Q43" s="45"/>
      <c r="R43" s="45"/>
      <c r="S43" s="45"/>
      <c r="T43" s="45">
        <f t="shared" si="51"/>
        <v>0</v>
      </c>
      <c r="U43" s="46" t="str">
        <f t="shared" si="45"/>
        <v>-</v>
      </c>
      <c r="V43" s="45">
        <f t="shared" si="46"/>
        <v>255208.31</v>
      </c>
      <c r="W43" s="46" t="str">
        <f t="shared" si="52"/>
        <v>-</v>
      </c>
      <c r="X43" s="37"/>
      <c r="Z43" s="37"/>
    </row>
    <row r="44" spans="1:26" s="5" customFormat="1" x14ac:dyDescent="0.25">
      <c r="A44" s="61" t="s">
        <v>81</v>
      </c>
      <c r="B44" s="47" t="s">
        <v>40</v>
      </c>
      <c r="C44" s="51"/>
      <c r="D44" s="51">
        <f>Jan!J482+Jan!K486</f>
        <v>544.83000000000004</v>
      </c>
      <c r="E44" s="51">
        <f>Fev!J517</f>
        <v>29.71</v>
      </c>
      <c r="F44" s="51">
        <v>29.71</v>
      </c>
      <c r="G44" s="51"/>
      <c r="H44" s="51">
        <f t="shared" si="38"/>
        <v>604.25000000000011</v>
      </c>
      <c r="I44" s="52" t="str">
        <f t="shared" si="39"/>
        <v>-</v>
      </c>
      <c r="J44" s="51"/>
      <c r="K44" s="51"/>
      <c r="L44" s="51"/>
      <c r="M44" s="51"/>
      <c r="N44" s="45">
        <f t="shared" si="41"/>
        <v>0</v>
      </c>
      <c r="O44" s="46" t="str">
        <f t="shared" si="42"/>
        <v>-</v>
      </c>
      <c r="P44" s="51"/>
      <c r="Q44" s="51"/>
      <c r="R44" s="51"/>
      <c r="S44" s="51"/>
      <c r="T44" s="45">
        <f t="shared" si="51"/>
        <v>0</v>
      </c>
      <c r="U44" s="52" t="str">
        <f t="shared" si="45"/>
        <v>-</v>
      </c>
      <c r="V44" s="51">
        <f t="shared" si="46"/>
        <v>604.25000000000011</v>
      </c>
      <c r="W44" s="52" t="str">
        <f t="shared" si="52"/>
        <v>-</v>
      </c>
      <c r="X44" s="37"/>
      <c r="Z44" s="37"/>
    </row>
    <row r="45" spans="1:26" s="5" customFormat="1" x14ac:dyDescent="0.25">
      <c r="A45" s="39" t="s">
        <v>82</v>
      </c>
      <c r="B45" s="40" t="s">
        <v>83</v>
      </c>
      <c r="C45" s="41">
        <f>C46</f>
        <v>0</v>
      </c>
      <c r="D45" s="41">
        <f>D46</f>
        <v>0</v>
      </c>
      <c r="E45" s="41">
        <f>E46</f>
        <v>0</v>
      </c>
      <c r="F45" s="41">
        <f>F46</f>
        <v>0</v>
      </c>
      <c r="G45" s="41">
        <f t="shared" ref="G45" si="56">G46</f>
        <v>0</v>
      </c>
      <c r="H45" s="41">
        <f t="shared" si="38"/>
        <v>0</v>
      </c>
      <c r="I45" s="42" t="str">
        <f t="shared" si="39"/>
        <v>-</v>
      </c>
      <c r="J45" s="41">
        <f>J46</f>
        <v>0</v>
      </c>
      <c r="K45" s="41">
        <f>K46</f>
        <v>0</v>
      </c>
      <c r="L45" s="41">
        <f>L46</f>
        <v>0</v>
      </c>
      <c r="M45" s="41">
        <f t="shared" ref="M45" si="57">M46</f>
        <v>0</v>
      </c>
      <c r="N45" s="41">
        <f t="shared" si="41"/>
        <v>0</v>
      </c>
      <c r="O45" s="42" t="str">
        <f t="shared" ref="O45:O46" si="58">IF(C45=0,"-",N45/C45)</f>
        <v>-</v>
      </c>
      <c r="P45" s="41">
        <f t="shared" ref="P45:S45" si="59">P46</f>
        <v>0</v>
      </c>
      <c r="Q45" s="41">
        <f t="shared" si="59"/>
        <v>0</v>
      </c>
      <c r="R45" s="41">
        <f t="shared" si="59"/>
        <v>0</v>
      </c>
      <c r="S45" s="41">
        <f t="shared" si="59"/>
        <v>0</v>
      </c>
      <c r="T45" s="41">
        <f t="shared" si="51"/>
        <v>0</v>
      </c>
      <c r="U45" s="42" t="str">
        <f t="shared" si="45"/>
        <v>-</v>
      </c>
      <c r="V45" s="41">
        <f t="shared" ref="V45:V46" si="60">H45+N45+T45</f>
        <v>0</v>
      </c>
      <c r="W45" s="42" t="str">
        <f t="shared" si="52"/>
        <v>-</v>
      </c>
      <c r="X45" s="37"/>
      <c r="Z45" s="37"/>
    </row>
    <row r="46" spans="1:26" s="5" customFormat="1" x14ac:dyDescent="0.25">
      <c r="A46" s="39" t="s">
        <v>84</v>
      </c>
      <c r="B46" s="40" t="s">
        <v>85</v>
      </c>
      <c r="C46" s="41"/>
      <c r="D46" s="41">
        <v>0</v>
      </c>
      <c r="E46" s="41">
        <v>0</v>
      </c>
      <c r="F46" s="41">
        <v>0</v>
      </c>
      <c r="G46" s="41">
        <v>0</v>
      </c>
      <c r="H46" s="41">
        <f t="shared" si="38"/>
        <v>0</v>
      </c>
      <c r="I46" s="42" t="str">
        <f t="shared" si="39"/>
        <v>-</v>
      </c>
      <c r="J46" s="41">
        <v>0</v>
      </c>
      <c r="K46" s="41">
        <v>0</v>
      </c>
      <c r="L46" s="41">
        <v>0</v>
      </c>
      <c r="M46" s="41">
        <v>0</v>
      </c>
      <c r="N46" s="41">
        <f t="shared" si="41"/>
        <v>0</v>
      </c>
      <c r="O46" s="42" t="str">
        <f t="shared" si="58"/>
        <v>-</v>
      </c>
      <c r="P46" s="41">
        <v>0</v>
      </c>
      <c r="Q46" s="41">
        <v>0</v>
      </c>
      <c r="R46" s="41">
        <v>0</v>
      </c>
      <c r="S46" s="41">
        <v>0</v>
      </c>
      <c r="T46" s="41">
        <f t="shared" si="51"/>
        <v>0</v>
      </c>
      <c r="U46" s="42" t="str">
        <f t="shared" si="45"/>
        <v>-</v>
      </c>
      <c r="V46" s="41">
        <f t="shared" si="60"/>
        <v>0</v>
      </c>
      <c r="W46" s="42" t="str">
        <f t="shared" si="52"/>
        <v>-</v>
      </c>
      <c r="X46" s="37"/>
      <c r="Z46" s="37"/>
    </row>
    <row r="47" spans="1:26" s="5" customFormat="1" x14ac:dyDescent="0.25">
      <c r="A47" s="24"/>
      <c r="B47" s="40"/>
      <c r="C47" s="41"/>
      <c r="D47" s="41"/>
      <c r="E47" s="41"/>
      <c r="F47" s="41"/>
      <c r="G47" s="41"/>
      <c r="H47" s="41"/>
      <c r="I47" s="42"/>
      <c r="J47" s="41"/>
      <c r="K47" s="41"/>
      <c r="L47" s="41"/>
      <c r="M47" s="41"/>
      <c r="N47" s="41"/>
      <c r="O47" s="42"/>
      <c r="P47" s="41"/>
      <c r="Q47" s="41"/>
      <c r="R47" s="41"/>
      <c r="S47" s="41"/>
      <c r="T47" s="41"/>
      <c r="U47" s="42"/>
      <c r="V47" s="41"/>
      <c r="W47" s="42"/>
      <c r="X47" s="37"/>
    </row>
    <row r="48" spans="1:26" s="7" customFormat="1" x14ac:dyDescent="0.25">
      <c r="A48" s="6"/>
      <c r="B48" s="56" t="s">
        <v>86</v>
      </c>
      <c r="C48" s="57"/>
      <c r="D48" s="57"/>
      <c r="E48" s="57"/>
      <c r="F48" s="57"/>
      <c r="G48" s="57"/>
      <c r="H48" s="57"/>
      <c r="I48" s="58"/>
      <c r="J48" s="57"/>
      <c r="K48" s="57"/>
      <c r="L48" s="57"/>
      <c r="M48" s="57"/>
      <c r="N48" s="57"/>
      <c r="O48" s="58"/>
      <c r="P48" s="57"/>
      <c r="Q48" s="57"/>
      <c r="R48" s="57"/>
      <c r="S48" s="57"/>
      <c r="T48" s="57"/>
      <c r="U48" s="58"/>
      <c r="V48" s="57"/>
      <c r="W48" s="58"/>
      <c r="X48" s="37"/>
    </row>
    <row r="49" spans="1:26" s="5" customFormat="1" x14ac:dyDescent="0.25">
      <c r="A49" s="39">
        <v>6</v>
      </c>
      <c r="B49" s="40" t="s">
        <v>87</v>
      </c>
      <c r="C49" s="41">
        <f>C50+C149</f>
        <v>0</v>
      </c>
      <c r="D49" s="41">
        <f>D50+D149</f>
        <v>-2698117.24</v>
      </c>
      <c r="E49" s="41">
        <f>E50+E149</f>
        <v>-2154520.1</v>
      </c>
      <c r="F49" s="41">
        <f>F50+F149</f>
        <v>-2154520.1</v>
      </c>
      <c r="G49" s="41">
        <f>G50+G149</f>
        <v>0</v>
      </c>
      <c r="H49" s="41">
        <f t="shared" ref="H49:H80" si="61">SUM(D49:G49)</f>
        <v>-7007157.4399999995</v>
      </c>
      <c r="I49" s="42" t="str">
        <f t="shared" ref="I49:I80" si="62">IF(C49=0,"-",H49/C49)</f>
        <v>-</v>
      </c>
      <c r="J49" s="41">
        <f>J50+J149</f>
        <v>0</v>
      </c>
      <c r="K49" s="41">
        <f>K50+K149</f>
        <v>0</v>
      </c>
      <c r="L49" s="41">
        <f>L50+L149</f>
        <v>0</v>
      </c>
      <c r="M49" s="41">
        <f>M50+M149</f>
        <v>0</v>
      </c>
      <c r="N49" s="41">
        <f t="shared" ref="N49:N80" si="63">SUM(J49:M49)</f>
        <v>0</v>
      </c>
      <c r="O49" s="42" t="str">
        <f t="shared" ref="O49:O80" si="64">IF(C49=0,"-",N49/C49)</f>
        <v>-</v>
      </c>
      <c r="P49" s="41">
        <f t="shared" ref="P49:S49" si="65">P50+P149</f>
        <v>0</v>
      </c>
      <c r="Q49" s="41">
        <f t="shared" si="65"/>
        <v>0</v>
      </c>
      <c r="R49" s="41">
        <f t="shared" si="65"/>
        <v>0</v>
      </c>
      <c r="S49" s="41">
        <f t="shared" si="65"/>
        <v>0</v>
      </c>
      <c r="T49" s="41">
        <f t="shared" ref="T49:T80" si="66">SUM(P49:S49)</f>
        <v>0</v>
      </c>
      <c r="U49" s="42" t="str">
        <f t="shared" ref="U49:U56" si="67">IF(C49=0,"-",T49/C49)</f>
        <v>-</v>
      </c>
      <c r="V49" s="41">
        <f t="shared" ref="V49:V80" si="68">H49+N49+T49</f>
        <v>-7007157.4399999995</v>
      </c>
      <c r="W49" s="42" t="str">
        <f t="shared" ref="W49:W80" si="69">IF(C49=0,"-",V49/C49)</f>
        <v>-</v>
      </c>
      <c r="X49" s="37"/>
      <c r="Y49" s="37"/>
    </row>
    <row r="50" spans="1:26" s="5" customFormat="1" x14ac:dyDescent="0.25">
      <c r="A50" s="39" t="s">
        <v>88</v>
      </c>
      <c r="B50" s="40" t="s">
        <v>89</v>
      </c>
      <c r="C50" s="41">
        <f>C51+C64+C73+C93+C100+C143</f>
        <v>0</v>
      </c>
      <c r="D50" s="41">
        <f>D51+D64+D73+D93+D100+D143</f>
        <v>-1399011.09</v>
      </c>
      <c r="E50" s="41">
        <f>E51+E64+E73+E93+E100+E143</f>
        <v>-1562623.4100000001</v>
      </c>
      <c r="F50" s="41">
        <f>F51+F64+F73+F93+F100+F143</f>
        <v>-1562623.4100000001</v>
      </c>
      <c r="G50" s="41">
        <f>G51+G64+G73+G93+G100+G143</f>
        <v>0</v>
      </c>
      <c r="H50" s="41">
        <f t="shared" si="61"/>
        <v>-4524257.91</v>
      </c>
      <c r="I50" s="42" t="str">
        <f t="shared" si="62"/>
        <v>-</v>
      </c>
      <c r="J50" s="41">
        <f>J51+J64+J73+J93+J100+J143</f>
        <v>0</v>
      </c>
      <c r="K50" s="41">
        <f>K51+K64+K73+K93+K100+K143</f>
        <v>0</v>
      </c>
      <c r="L50" s="41">
        <f>L51+L64+L73+L93+L100+L143</f>
        <v>0</v>
      </c>
      <c r="M50" s="41">
        <f>M51+M64+M73+M93+M100+M143</f>
        <v>0</v>
      </c>
      <c r="N50" s="41">
        <f t="shared" si="63"/>
        <v>0</v>
      </c>
      <c r="O50" s="42" t="str">
        <f t="shared" si="64"/>
        <v>-</v>
      </c>
      <c r="P50" s="41">
        <f t="shared" ref="P50:S50" si="70">P51+P64+P73+P93+P100+P143</f>
        <v>0</v>
      </c>
      <c r="Q50" s="41">
        <f t="shared" si="70"/>
        <v>0</v>
      </c>
      <c r="R50" s="41">
        <f t="shared" si="70"/>
        <v>0</v>
      </c>
      <c r="S50" s="41">
        <f t="shared" si="70"/>
        <v>0</v>
      </c>
      <c r="T50" s="41">
        <f t="shared" si="66"/>
        <v>0</v>
      </c>
      <c r="U50" s="42" t="str">
        <f t="shared" si="67"/>
        <v>-</v>
      </c>
      <c r="V50" s="41">
        <f t="shared" si="68"/>
        <v>-4524257.91</v>
      </c>
      <c r="W50" s="42" t="str">
        <f t="shared" si="69"/>
        <v>-</v>
      </c>
      <c r="X50" s="37"/>
      <c r="Y50" s="37"/>
    </row>
    <row r="51" spans="1:26" s="5" customFormat="1" x14ac:dyDescent="0.25">
      <c r="A51" s="39" t="s">
        <v>90</v>
      </c>
      <c r="B51" s="40" t="s">
        <v>91</v>
      </c>
      <c r="C51" s="41">
        <f>C52+C55+C58+C61</f>
        <v>0</v>
      </c>
      <c r="D51" s="41">
        <f>D52+D55+D58+D61</f>
        <v>-847504.2</v>
      </c>
      <c r="E51" s="41">
        <f>E52+E55+E58+E61</f>
        <v>-834482.99</v>
      </c>
      <c r="F51" s="41">
        <f>F52+F55+F58+F61</f>
        <v>-834482.99</v>
      </c>
      <c r="G51" s="41">
        <f t="shared" ref="G51" si="71">G52+G55+G58+G61</f>
        <v>0</v>
      </c>
      <c r="H51" s="41">
        <f t="shared" si="61"/>
        <v>-2516470.1799999997</v>
      </c>
      <c r="I51" s="42" t="str">
        <f t="shared" si="62"/>
        <v>-</v>
      </c>
      <c r="J51" s="41">
        <f>J52+J55+J58+J61</f>
        <v>0</v>
      </c>
      <c r="K51" s="41">
        <f>K52+K55+K58+K61</f>
        <v>0</v>
      </c>
      <c r="L51" s="41">
        <f>L52+L55+L58+L61</f>
        <v>0</v>
      </c>
      <c r="M51" s="41">
        <f t="shared" ref="M51" si="72">M52+M55+M58+M61</f>
        <v>0</v>
      </c>
      <c r="N51" s="41">
        <f t="shared" si="63"/>
        <v>0</v>
      </c>
      <c r="O51" s="42" t="str">
        <f t="shared" si="64"/>
        <v>-</v>
      </c>
      <c r="P51" s="41">
        <f t="shared" ref="P51:S51" si="73">P52+P55+P58+P61</f>
        <v>0</v>
      </c>
      <c r="Q51" s="41">
        <f t="shared" si="73"/>
        <v>0</v>
      </c>
      <c r="R51" s="41">
        <f t="shared" si="73"/>
        <v>0</v>
      </c>
      <c r="S51" s="41">
        <f t="shared" si="73"/>
        <v>0</v>
      </c>
      <c r="T51" s="41">
        <f t="shared" si="66"/>
        <v>0</v>
      </c>
      <c r="U51" s="42" t="str">
        <f t="shared" si="67"/>
        <v>-</v>
      </c>
      <c r="V51" s="41">
        <f t="shared" si="68"/>
        <v>-2516470.1799999997</v>
      </c>
      <c r="W51" s="42" t="str">
        <f t="shared" si="69"/>
        <v>-</v>
      </c>
      <c r="X51" s="37"/>
      <c r="Y51" s="37"/>
    </row>
    <row r="52" spans="1:26" s="5" customFormat="1" x14ac:dyDescent="0.25">
      <c r="A52" s="39" t="s">
        <v>92</v>
      </c>
      <c r="B52" s="40" t="s">
        <v>93</v>
      </c>
      <c r="C52" s="41">
        <f>SUM(C53:C54)</f>
        <v>0</v>
      </c>
      <c r="D52" s="41">
        <f>SUM(D53:D54)</f>
        <v>-14382.71</v>
      </c>
      <c r="E52" s="41">
        <f>SUM(E53:E54)</f>
        <v>-13838.46</v>
      </c>
      <c r="F52" s="41">
        <f>SUM(F53:F54)</f>
        <v>-13838.46</v>
      </c>
      <c r="G52" s="41">
        <f t="shared" ref="G52" si="74">SUM(G53:G54)</f>
        <v>0</v>
      </c>
      <c r="H52" s="41">
        <f t="shared" si="61"/>
        <v>-42059.63</v>
      </c>
      <c r="I52" s="42" t="str">
        <f t="shared" si="62"/>
        <v>-</v>
      </c>
      <c r="J52" s="41">
        <f>SUM(J53:J54)</f>
        <v>0</v>
      </c>
      <c r="K52" s="41">
        <f>SUM(K53:K54)</f>
        <v>0</v>
      </c>
      <c r="L52" s="41">
        <f>SUM(L53:L54)</f>
        <v>0</v>
      </c>
      <c r="M52" s="41">
        <f t="shared" ref="M52" si="75">SUM(M53:M54)</f>
        <v>0</v>
      </c>
      <c r="N52" s="41">
        <f t="shared" si="63"/>
        <v>0</v>
      </c>
      <c r="O52" s="42" t="str">
        <f t="shared" si="64"/>
        <v>-</v>
      </c>
      <c r="P52" s="41">
        <f t="shared" ref="P52:S52" si="76">SUM(P53:P54)</f>
        <v>0</v>
      </c>
      <c r="Q52" s="41">
        <f t="shared" si="76"/>
        <v>0</v>
      </c>
      <c r="R52" s="41">
        <f t="shared" si="76"/>
        <v>0</v>
      </c>
      <c r="S52" s="41">
        <f t="shared" si="76"/>
        <v>0</v>
      </c>
      <c r="T52" s="41">
        <f t="shared" si="66"/>
        <v>0</v>
      </c>
      <c r="U52" s="42" t="str">
        <f t="shared" si="67"/>
        <v>-</v>
      </c>
      <c r="V52" s="41">
        <f t="shared" si="68"/>
        <v>-42059.63</v>
      </c>
      <c r="W52" s="42" t="str">
        <f t="shared" si="69"/>
        <v>-</v>
      </c>
      <c r="X52" s="37"/>
      <c r="Y52" s="37"/>
    </row>
    <row r="53" spans="1:26" s="8" customFormat="1" x14ac:dyDescent="0.25">
      <c r="A53" s="43" t="s">
        <v>94</v>
      </c>
      <c r="B53" s="44" t="s">
        <v>95</v>
      </c>
      <c r="C53" s="45"/>
      <c r="D53" s="45">
        <f>-Jan!K241</f>
        <v>-6877.07</v>
      </c>
      <c r="E53" s="45">
        <f>-Fev!L247</f>
        <v>-6909.72</v>
      </c>
      <c r="F53" s="45">
        <v>-6909.72</v>
      </c>
      <c r="G53" s="45"/>
      <c r="H53" s="45">
        <f t="shared" si="61"/>
        <v>-20696.510000000002</v>
      </c>
      <c r="I53" s="46" t="str">
        <f t="shared" si="62"/>
        <v>-</v>
      </c>
      <c r="J53" s="45"/>
      <c r="K53" s="45"/>
      <c r="L53" s="45"/>
      <c r="M53" s="45"/>
      <c r="N53" s="45">
        <f t="shared" si="63"/>
        <v>0</v>
      </c>
      <c r="O53" s="46" t="str">
        <f t="shared" si="64"/>
        <v>-</v>
      </c>
      <c r="P53" s="45"/>
      <c r="Q53" s="45"/>
      <c r="R53" s="45"/>
      <c r="S53" s="45"/>
      <c r="T53" s="45">
        <f t="shared" si="66"/>
        <v>0</v>
      </c>
      <c r="U53" s="46" t="str">
        <f t="shared" si="67"/>
        <v>-</v>
      </c>
      <c r="V53" s="45">
        <f t="shared" si="68"/>
        <v>-20696.510000000002</v>
      </c>
      <c r="W53" s="46" t="str">
        <f t="shared" si="69"/>
        <v>-</v>
      </c>
      <c r="X53" s="37"/>
      <c r="Y53" s="37"/>
      <c r="Z53" s="5"/>
    </row>
    <row r="54" spans="1:26" s="8" customFormat="1" x14ac:dyDescent="0.25">
      <c r="A54" s="43" t="s">
        <v>96</v>
      </c>
      <c r="B54" s="44" t="s">
        <v>97</v>
      </c>
      <c r="C54" s="45"/>
      <c r="D54" s="45">
        <f>-Jan!K252</f>
        <v>-7505.64</v>
      </c>
      <c r="E54" s="45">
        <f>-Fev!L258</f>
        <v>-6928.74</v>
      </c>
      <c r="F54" s="45">
        <v>-6928.74</v>
      </c>
      <c r="G54" s="45"/>
      <c r="H54" s="45">
        <f t="shared" si="61"/>
        <v>-21363.120000000003</v>
      </c>
      <c r="I54" s="46" t="str">
        <f t="shared" si="62"/>
        <v>-</v>
      </c>
      <c r="J54" s="45"/>
      <c r="K54" s="45"/>
      <c r="L54" s="45"/>
      <c r="M54" s="45"/>
      <c r="N54" s="45">
        <f t="shared" si="63"/>
        <v>0</v>
      </c>
      <c r="O54" s="46" t="str">
        <f t="shared" si="64"/>
        <v>-</v>
      </c>
      <c r="P54" s="45"/>
      <c r="Q54" s="45"/>
      <c r="R54" s="45"/>
      <c r="S54" s="45"/>
      <c r="T54" s="45">
        <f t="shared" si="66"/>
        <v>0</v>
      </c>
      <c r="U54" s="46" t="str">
        <f t="shared" si="67"/>
        <v>-</v>
      </c>
      <c r="V54" s="45">
        <f t="shared" si="68"/>
        <v>-21363.120000000003</v>
      </c>
      <c r="W54" s="46" t="str">
        <f t="shared" si="69"/>
        <v>-</v>
      </c>
      <c r="X54" s="37"/>
      <c r="Y54" s="37"/>
      <c r="Z54" s="5"/>
    </row>
    <row r="55" spans="1:26" s="5" customFormat="1" x14ac:dyDescent="0.25">
      <c r="A55" s="39" t="s">
        <v>98</v>
      </c>
      <c r="B55" s="40" t="s">
        <v>99</v>
      </c>
      <c r="C55" s="41">
        <f>SUM(C56:C57)</f>
        <v>0</v>
      </c>
      <c r="D55" s="41">
        <f>SUM(D56:D57)</f>
        <v>-675949.22</v>
      </c>
      <c r="E55" s="41">
        <f>SUM(E56:E57)</f>
        <v>-665424.34000000008</v>
      </c>
      <c r="F55" s="41">
        <f>SUM(F56:F57)</f>
        <v>-665424.34000000008</v>
      </c>
      <c r="G55" s="41">
        <f t="shared" ref="G55" si="77">SUM(G56:G57)</f>
        <v>0</v>
      </c>
      <c r="H55" s="41">
        <f t="shared" si="61"/>
        <v>-2006797.9000000001</v>
      </c>
      <c r="I55" s="42" t="str">
        <f t="shared" si="62"/>
        <v>-</v>
      </c>
      <c r="J55" s="41">
        <f>SUM(J56:J57)</f>
        <v>0</v>
      </c>
      <c r="K55" s="41">
        <f>SUM(K56:K57)</f>
        <v>0</v>
      </c>
      <c r="L55" s="41">
        <f>SUM(L56:L57)</f>
        <v>0</v>
      </c>
      <c r="M55" s="41">
        <f t="shared" ref="M55" si="78">SUM(M56:M57)</f>
        <v>0</v>
      </c>
      <c r="N55" s="41">
        <f t="shared" si="63"/>
        <v>0</v>
      </c>
      <c r="O55" s="42" t="str">
        <f t="shared" si="64"/>
        <v>-</v>
      </c>
      <c r="P55" s="41">
        <f t="shared" ref="P55:S55" si="79">SUM(P56:P57)</f>
        <v>0</v>
      </c>
      <c r="Q55" s="41">
        <f t="shared" si="79"/>
        <v>0</v>
      </c>
      <c r="R55" s="41">
        <f t="shared" si="79"/>
        <v>0</v>
      </c>
      <c r="S55" s="41">
        <f t="shared" si="79"/>
        <v>0</v>
      </c>
      <c r="T55" s="41">
        <f t="shared" si="66"/>
        <v>0</v>
      </c>
      <c r="U55" s="42" t="str">
        <f t="shared" si="67"/>
        <v>-</v>
      </c>
      <c r="V55" s="41">
        <f t="shared" si="68"/>
        <v>-2006797.9000000001</v>
      </c>
      <c r="W55" s="42" t="str">
        <f t="shared" si="69"/>
        <v>-</v>
      </c>
      <c r="X55" s="37"/>
      <c r="Y55" s="37"/>
    </row>
    <row r="56" spans="1:26" s="8" customFormat="1" x14ac:dyDescent="0.25">
      <c r="A56" s="43" t="s">
        <v>100</v>
      </c>
      <c r="B56" s="44" t="s">
        <v>95</v>
      </c>
      <c r="C56" s="45"/>
      <c r="D56" s="45">
        <f>-Jan!K263</f>
        <v>-98990.86</v>
      </c>
      <c r="E56" s="45">
        <f>-Fev!L269</f>
        <v>-98796.48000000001</v>
      </c>
      <c r="F56" s="45">
        <v>-98796.48000000001</v>
      </c>
      <c r="G56" s="45"/>
      <c r="H56" s="45">
        <f t="shared" si="61"/>
        <v>-296583.82000000007</v>
      </c>
      <c r="I56" s="46" t="str">
        <f t="shared" si="62"/>
        <v>-</v>
      </c>
      <c r="J56" s="45"/>
      <c r="K56" s="45"/>
      <c r="L56" s="45"/>
      <c r="M56" s="45"/>
      <c r="N56" s="45">
        <f t="shared" si="63"/>
        <v>0</v>
      </c>
      <c r="O56" s="46" t="str">
        <f t="shared" si="64"/>
        <v>-</v>
      </c>
      <c r="P56" s="45"/>
      <c r="Q56" s="45"/>
      <c r="R56" s="45"/>
      <c r="S56" s="45"/>
      <c r="T56" s="45">
        <f t="shared" si="66"/>
        <v>0</v>
      </c>
      <c r="U56" s="46" t="str">
        <f t="shared" si="67"/>
        <v>-</v>
      </c>
      <c r="V56" s="45">
        <f t="shared" si="68"/>
        <v>-296583.82000000007</v>
      </c>
      <c r="W56" s="46" t="str">
        <f t="shared" si="69"/>
        <v>-</v>
      </c>
      <c r="X56" s="37"/>
      <c r="Y56" s="37"/>
      <c r="Z56" s="5"/>
    </row>
    <row r="57" spans="1:26" s="8" customFormat="1" x14ac:dyDescent="0.25">
      <c r="A57" s="43" t="s">
        <v>101</v>
      </c>
      <c r="B57" s="44" t="s">
        <v>97</v>
      </c>
      <c r="C57" s="45"/>
      <c r="D57" s="45">
        <f>-Jan!K277</f>
        <v>-576958.36</v>
      </c>
      <c r="E57" s="45">
        <f>-Fev!L284</f>
        <v>-566627.8600000001</v>
      </c>
      <c r="F57" s="45">
        <v>-566627.8600000001</v>
      </c>
      <c r="G57" s="45"/>
      <c r="H57" s="45">
        <f t="shared" si="61"/>
        <v>-1710214.0800000003</v>
      </c>
      <c r="I57" s="46" t="str">
        <f t="shared" si="62"/>
        <v>-</v>
      </c>
      <c r="J57" s="45"/>
      <c r="K57" s="45"/>
      <c r="L57" s="45"/>
      <c r="M57" s="45"/>
      <c r="N57" s="45">
        <f t="shared" si="63"/>
        <v>0</v>
      </c>
      <c r="O57" s="46" t="str">
        <f t="shared" si="64"/>
        <v>-</v>
      </c>
      <c r="P57" s="45"/>
      <c r="Q57" s="45"/>
      <c r="R57" s="45"/>
      <c r="S57" s="45"/>
      <c r="T57" s="45">
        <f t="shared" si="66"/>
        <v>0</v>
      </c>
      <c r="U57" s="46" t="str">
        <f t="shared" ref="U57" si="80">IF(C57=0,"-",T57/C57)</f>
        <v>-</v>
      </c>
      <c r="V57" s="45">
        <f t="shared" si="68"/>
        <v>-1710214.0800000003</v>
      </c>
      <c r="W57" s="46" t="str">
        <f t="shared" si="69"/>
        <v>-</v>
      </c>
      <c r="X57" s="37"/>
      <c r="Y57" s="37"/>
      <c r="Z57" s="5"/>
    </row>
    <row r="58" spans="1:26" s="5" customFormat="1" x14ac:dyDescent="0.25">
      <c r="A58" s="39" t="s">
        <v>102</v>
      </c>
      <c r="B58" s="40" t="s">
        <v>103</v>
      </c>
      <c r="C58" s="41">
        <f>SUM(C59:C60)</f>
        <v>0</v>
      </c>
      <c r="D58" s="41">
        <f>SUM(D59:D60)</f>
        <v>-157172.27000000002</v>
      </c>
      <c r="E58" s="41">
        <f>SUM(E59:E60)</f>
        <v>-155220.19</v>
      </c>
      <c r="F58" s="41">
        <f>SUM(F59:F60)</f>
        <v>-155220.19</v>
      </c>
      <c r="G58" s="41">
        <f t="shared" ref="G58" si="81">SUM(G59:G60)</f>
        <v>0</v>
      </c>
      <c r="H58" s="41">
        <f t="shared" si="61"/>
        <v>-467612.65</v>
      </c>
      <c r="I58" s="42" t="str">
        <f t="shared" si="62"/>
        <v>-</v>
      </c>
      <c r="J58" s="41">
        <f>SUM(J59:J60)</f>
        <v>0</v>
      </c>
      <c r="K58" s="41">
        <f>SUM(K59:K60)</f>
        <v>0</v>
      </c>
      <c r="L58" s="41">
        <f>SUM(L59:L60)</f>
        <v>0</v>
      </c>
      <c r="M58" s="41">
        <f t="shared" ref="M58" si="82">SUM(M59:M60)</f>
        <v>0</v>
      </c>
      <c r="N58" s="41">
        <f t="shared" si="63"/>
        <v>0</v>
      </c>
      <c r="O58" s="42" t="str">
        <f t="shared" si="64"/>
        <v>-</v>
      </c>
      <c r="P58" s="41">
        <f t="shared" ref="P58:S58" si="83">SUM(P59:P60)</f>
        <v>0</v>
      </c>
      <c r="Q58" s="41">
        <f t="shared" si="83"/>
        <v>0</v>
      </c>
      <c r="R58" s="41">
        <f t="shared" si="83"/>
        <v>0</v>
      </c>
      <c r="S58" s="41">
        <f t="shared" si="83"/>
        <v>0</v>
      </c>
      <c r="T58" s="41">
        <f t="shared" si="66"/>
        <v>0</v>
      </c>
      <c r="U58" s="42" t="str">
        <f t="shared" ref="U58:U89" si="84">IF(C58=0,"-",T58/C58)</f>
        <v>-</v>
      </c>
      <c r="V58" s="41">
        <f t="shared" si="68"/>
        <v>-467612.65</v>
      </c>
      <c r="W58" s="42" t="str">
        <f t="shared" si="69"/>
        <v>-</v>
      </c>
      <c r="X58" s="37"/>
      <c r="Y58" s="37"/>
    </row>
    <row r="59" spans="1:26" s="8" customFormat="1" x14ac:dyDescent="0.25">
      <c r="A59" s="43" t="s">
        <v>104</v>
      </c>
      <c r="B59" s="44" t="s">
        <v>95</v>
      </c>
      <c r="C59" s="45"/>
      <c r="D59" s="45">
        <f>-Jan!K292</f>
        <v>-194.45</v>
      </c>
      <c r="E59" s="45">
        <f>-Fev!L300</f>
        <v>-222.96</v>
      </c>
      <c r="F59" s="45">
        <v>-222.96</v>
      </c>
      <c r="G59" s="45"/>
      <c r="H59" s="45">
        <f t="shared" si="61"/>
        <v>-640.37</v>
      </c>
      <c r="I59" s="46" t="str">
        <f t="shared" si="62"/>
        <v>-</v>
      </c>
      <c r="J59" s="45"/>
      <c r="K59" s="45"/>
      <c r="L59" s="45"/>
      <c r="M59" s="45"/>
      <c r="N59" s="45">
        <f t="shared" si="63"/>
        <v>0</v>
      </c>
      <c r="O59" s="46" t="str">
        <f t="shared" si="64"/>
        <v>-</v>
      </c>
      <c r="P59" s="45"/>
      <c r="Q59" s="45"/>
      <c r="R59" s="45"/>
      <c r="S59" s="45"/>
      <c r="T59" s="45">
        <f t="shared" si="66"/>
        <v>0</v>
      </c>
      <c r="U59" s="46" t="str">
        <f t="shared" si="84"/>
        <v>-</v>
      </c>
      <c r="V59" s="45">
        <f t="shared" si="68"/>
        <v>-640.37</v>
      </c>
      <c r="W59" s="46" t="str">
        <f t="shared" si="69"/>
        <v>-</v>
      </c>
      <c r="X59" s="37"/>
      <c r="Y59" s="37"/>
      <c r="Z59" s="5"/>
    </row>
    <row r="60" spans="1:26" s="8" customFormat="1" x14ac:dyDescent="0.25">
      <c r="A60" s="43" t="s">
        <v>105</v>
      </c>
      <c r="B60" s="44" t="s">
        <v>97</v>
      </c>
      <c r="C60" s="45"/>
      <c r="D60" s="45">
        <f>-Jan!K297</f>
        <v>-156977.82</v>
      </c>
      <c r="E60" s="45">
        <f>-Fev!L305</f>
        <v>-154997.23000000001</v>
      </c>
      <c r="F60" s="45">
        <v>-154997.23000000001</v>
      </c>
      <c r="G60" s="45"/>
      <c r="H60" s="45">
        <f t="shared" si="61"/>
        <v>-466972.28</v>
      </c>
      <c r="I60" s="46" t="str">
        <f t="shared" si="62"/>
        <v>-</v>
      </c>
      <c r="J60" s="45"/>
      <c r="K60" s="45"/>
      <c r="L60" s="45"/>
      <c r="M60" s="45"/>
      <c r="N60" s="45">
        <f t="shared" si="63"/>
        <v>0</v>
      </c>
      <c r="O60" s="46" t="str">
        <f t="shared" si="64"/>
        <v>-</v>
      </c>
      <c r="P60" s="45"/>
      <c r="Q60" s="45"/>
      <c r="R60" s="45"/>
      <c r="S60" s="45"/>
      <c r="T60" s="45">
        <f t="shared" si="66"/>
        <v>0</v>
      </c>
      <c r="U60" s="46" t="str">
        <f t="shared" si="84"/>
        <v>-</v>
      </c>
      <c r="V60" s="45">
        <f t="shared" si="68"/>
        <v>-466972.28</v>
      </c>
      <c r="W60" s="46" t="str">
        <f t="shared" si="69"/>
        <v>-</v>
      </c>
      <c r="X60" s="37"/>
      <c r="Y60" s="37"/>
      <c r="Z60" s="5"/>
    </row>
    <row r="61" spans="1:26" s="5" customFormat="1" x14ac:dyDescent="0.25">
      <c r="A61" s="39" t="s">
        <v>106</v>
      </c>
      <c r="B61" s="40" t="s">
        <v>107</v>
      </c>
      <c r="C61" s="45">
        <f>SUM(C62:C63)</f>
        <v>0</v>
      </c>
      <c r="D61" s="41">
        <f>SUM(D62:D63)</f>
        <v>0</v>
      </c>
      <c r="E61" s="41">
        <f>SUM(E62:E63)</f>
        <v>0</v>
      </c>
      <c r="F61" s="41">
        <f>SUM(F62:F63)</f>
        <v>0</v>
      </c>
      <c r="G61" s="41">
        <f t="shared" ref="G61" si="85">SUM(G62:G63)</f>
        <v>0</v>
      </c>
      <c r="H61" s="41">
        <f t="shared" si="61"/>
        <v>0</v>
      </c>
      <c r="I61" s="42" t="str">
        <f t="shared" si="62"/>
        <v>-</v>
      </c>
      <c r="J61" s="41">
        <f>SUM(J62:J63)</f>
        <v>0</v>
      </c>
      <c r="K61" s="41">
        <f>SUM(K62:K63)</f>
        <v>0</v>
      </c>
      <c r="L61" s="41">
        <f>SUM(L62:L63)</f>
        <v>0</v>
      </c>
      <c r="M61" s="41">
        <f t="shared" ref="M61" si="86">SUM(M62:M63)</f>
        <v>0</v>
      </c>
      <c r="N61" s="41">
        <f t="shared" si="63"/>
        <v>0</v>
      </c>
      <c r="O61" s="42" t="str">
        <f t="shared" si="64"/>
        <v>-</v>
      </c>
      <c r="P61" s="41">
        <f t="shared" ref="P61:S61" si="87">SUM(P62:P63)</f>
        <v>0</v>
      </c>
      <c r="Q61" s="41">
        <f t="shared" si="87"/>
        <v>0</v>
      </c>
      <c r="R61" s="41">
        <f t="shared" si="87"/>
        <v>0</v>
      </c>
      <c r="S61" s="41">
        <f t="shared" si="87"/>
        <v>0</v>
      </c>
      <c r="T61" s="41">
        <f t="shared" si="66"/>
        <v>0</v>
      </c>
      <c r="U61" s="42" t="str">
        <f t="shared" si="84"/>
        <v>-</v>
      </c>
      <c r="V61" s="41">
        <f t="shared" si="68"/>
        <v>0</v>
      </c>
      <c r="W61" s="42" t="str">
        <f t="shared" si="69"/>
        <v>-</v>
      </c>
      <c r="X61" s="37"/>
      <c r="Y61" s="37"/>
    </row>
    <row r="62" spans="1:26" s="8" customFormat="1" x14ac:dyDescent="0.25">
      <c r="A62" s="43" t="s">
        <v>108</v>
      </c>
      <c r="B62" s="44" t="s">
        <v>95</v>
      </c>
      <c r="C62" s="45"/>
      <c r="D62" s="45">
        <v>0</v>
      </c>
      <c r="E62" s="45">
        <v>0</v>
      </c>
      <c r="F62" s="45">
        <v>0</v>
      </c>
      <c r="G62" s="45">
        <v>0</v>
      </c>
      <c r="H62" s="45">
        <f t="shared" si="61"/>
        <v>0</v>
      </c>
      <c r="I62" s="46" t="str">
        <f t="shared" si="62"/>
        <v>-</v>
      </c>
      <c r="J62" s="45">
        <v>0</v>
      </c>
      <c r="K62" s="45">
        <v>0</v>
      </c>
      <c r="L62" s="45">
        <v>0</v>
      </c>
      <c r="M62" s="45">
        <v>0</v>
      </c>
      <c r="N62" s="45">
        <f t="shared" si="63"/>
        <v>0</v>
      </c>
      <c r="O62" s="46" t="str">
        <f t="shared" si="64"/>
        <v>-</v>
      </c>
      <c r="P62" s="45">
        <v>0</v>
      </c>
      <c r="Q62" s="45">
        <v>0</v>
      </c>
      <c r="R62" s="45">
        <v>0</v>
      </c>
      <c r="S62" s="45">
        <v>0</v>
      </c>
      <c r="T62" s="45">
        <f t="shared" si="66"/>
        <v>0</v>
      </c>
      <c r="U62" s="46" t="str">
        <f t="shared" si="84"/>
        <v>-</v>
      </c>
      <c r="V62" s="45">
        <f t="shared" si="68"/>
        <v>0</v>
      </c>
      <c r="W62" s="46" t="str">
        <f t="shared" si="69"/>
        <v>-</v>
      </c>
      <c r="X62" s="37"/>
      <c r="Y62" s="37"/>
      <c r="Z62" s="5"/>
    </row>
    <row r="63" spans="1:26" s="8" customFormat="1" x14ac:dyDescent="0.25">
      <c r="A63" s="43" t="s">
        <v>109</v>
      </c>
      <c r="B63" s="44" t="s">
        <v>97</v>
      </c>
      <c r="C63" s="45"/>
      <c r="D63" s="45">
        <v>0</v>
      </c>
      <c r="E63" s="45">
        <v>0</v>
      </c>
      <c r="F63" s="45">
        <v>0</v>
      </c>
      <c r="G63" s="45">
        <v>0</v>
      </c>
      <c r="H63" s="45">
        <f t="shared" si="61"/>
        <v>0</v>
      </c>
      <c r="I63" s="46" t="str">
        <f t="shared" si="62"/>
        <v>-</v>
      </c>
      <c r="J63" s="45">
        <v>0</v>
      </c>
      <c r="K63" s="45">
        <v>0</v>
      </c>
      <c r="L63" s="45">
        <v>0</v>
      </c>
      <c r="M63" s="45">
        <v>0</v>
      </c>
      <c r="N63" s="45">
        <f t="shared" si="63"/>
        <v>0</v>
      </c>
      <c r="O63" s="46" t="str">
        <f t="shared" si="64"/>
        <v>-</v>
      </c>
      <c r="P63" s="45">
        <v>0</v>
      </c>
      <c r="Q63" s="45">
        <v>0</v>
      </c>
      <c r="R63" s="45">
        <v>0</v>
      </c>
      <c r="S63" s="45">
        <v>0</v>
      </c>
      <c r="T63" s="45">
        <f t="shared" si="66"/>
        <v>0</v>
      </c>
      <c r="U63" s="46" t="str">
        <f t="shared" si="84"/>
        <v>-</v>
      </c>
      <c r="V63" s="45">
        <f t="shared" si="68"/>
        <v>0</v>
      </c>
      <c r="W63" s="46" t="str">
        <f t="shared" si="69"/>
        <v>-</v>
      </c>
      <c r="X63" s="37"/>
      <c r="Y63" s="37"/>
      <c r="Z63" s="5"/>
    </row>
    <row r="64" spans="1:26" s="5" customFormat="1" ht="28.8" x14ac:dyDescent="0.25">
      <c r="A64" s="39" t="s">
        <v>110</v>
      </c>
      <c r="B64" s="40" t="s">
        <v>111</v>
      </c>
      <c r="C64" s="41">
        <f>SUM(C65:C72)</f>
        <v>0</v>
      </c>
      <c r="D64" s="41">
        <f>SUM(D65:D72)</f>
        <v>-203083.09</v>
      </c>
      <c r="E64" s="41">
        <f>SUM(E65:E72)</f>
        <v>-276739.93999999994</v>
      </c>
      <c r="F64" s="41">
        <f>SUM(F65:F72)</f>
        <v>-276739.93999999994</v>
      </c>
      <c r="G64" s="41">
        <f t="shared" ref="G64" si="88">SUM(G65:G72)</f>
        <v>0</v>
      </c>
      <c r="H64" s="41">
        <f t="shared" si="61"/>
        <v>-756562.96999999986</v>
      </c>
      <c r="I64" s="42" t="str">
        <f t="shared" si="62"/>
        <v>-</v>
      </c>
      <c r="J64" s="41">
        <f>SUM(J65:J72)</f>
        <v>0</v>
      </c>
      <c r="K64" s="41">
        <f>SUM(K65:K72)</f>
        <v>0</v>
      </c>
      <c r="L64" s="41">
        <f>SUM(L65:L72)</f>
        <v>0</v>
      </c>
      <c r="M64" s="41">
        <f t="shared" ref="M64" si="89">SUM(M65:M72)</f>
        <v>0</v>
      </c>
      <c r="N64" s="41">
        <f t="shared" si="63"/>
        <v>0</v>
      </c>
      <c r="O64" s="42" t="str">
        <f t="shared" si="64"/>
        <v>-</v>
      </c>
      <c r="P64" s="41">
        <f t="shared" ref="P64:S64" si="90">SUM(P65:P72)</f>
        <v>0</v>
      </c>
      <c r="Q64" s="41">
        <f t="shared" si="90"/>
        <v>0</v>
      </c>
      <c r="R64" s="41">
        <f t="shared" si="90"/>
        <v>0</v>
      </c>
      <c r="S64" s="41">
        <f t="shared" si="90"/>
        <v>0</v>
      </c>
      <c r="T64" s="41">
        <f t="shared" si="66"/>
        <v>0</v>
      </c>
      <c r="U64" s="42" t="str">
        <f t="shared" si="84"/>
        <v>-</v>
      </c>
      <c r="V64" s="41">
        <f t="shared" si="68"/>
        <v>-756562.96999999986</v>
      </c>
      <c r="W64" s="42" t="str">
        <f t="shared" si="69"/>
        <v>-</v>
      </c>
      <c r="X64" s="37"/>
      <c r="Y64" s="37"/>
    </row>
    <row r="65" spans="1:26" s="8" customFormat="1" x14ac:dyDescent="0.25">
      <c r="A65" s="43" t="s">
        <v>112</v>
      </c>
      <c r="B65" s="44" t="s">
        <v>113</v>
      </c>
      <c r="C65" s="45"/>
      <c r="D65" s="45">
        <f>-Jan!I308</f>
        <v>-61875.57</v>
      </c>
      <c r="E65" s="45">
        <f>-Fev!L317</f>
        <v>-79402.039999999994</v>
      </c>
      <c r="F65" s="45">
        <v>-79402.039999999994</v>
      </c>
      <c r="G65" s="45"/>
      <c r="H65" s="45">
        <f t="shared" si="61"/>
        <v>-220679.64999999997</v>
      </c>
      <c r="I65" s="46" t="str">
        <f t="shared" si="62"/>
        <v>-</v>
      </c>
      <c r="J65" s="45"/>
      <c r="K65" s="45"/>
      <c r="L65" s="45"/>
      <c r="M65" s="45"/>
      <c r="N65" s="45">
        <f t="shared" si="63"/>
        <v>0</v>
      </c>
      <c r="O65" s="46" t="str">
        <f t="shared" si="64"/>
        <v>-</v>
      </c>
      <c r="P65" s="45"/>
      <c r="Q65" s="45"/>
      <c r="R65" s="45"/>
      <c r="S65" s="45"/>
      <c r="T65" s="45">
        <f t="shared" si="66"/>
        <v>0</v>
      </c>
      <c r="U65" s="46" t="str">
        <f t="shared" si="84"/>
        <v>-</v>
      </c>
      <c r="V65" s="45">
        <f t="shared" si="68"/>
        <v>-220679.64999999997</v>
      </c>
      <c r="W65" s="46" t="str">
        <f t="shared" si="69"/>
        <v>-</v>
      </c>
      <c r="X65" s="37"/>
      <c r="Y65" s="37"/>
      <c r="Z65" s="5"/>
    </row>
    <row r="66" spans="1:26" s="8" customFormat="1" x14ac:dyDescent="0.25">
      <c r="A66" s="43" t="s">
        <v>114</v>
      </c>
      <c r="B66" s="44" t="s">
        <v>115</v>
      </c>
      <c r="C66" s="45"/>
      <c r="D66" s="45">
        <f>-Jan!I310</f>
        <v>-14209.13</v>
      </c>
      <c r="E66" s="45">
        <f>-Fev!L319</f>
        <v>-138724.69</v>
      </c>
      <c r="F66" s="45">
        <v>-138724.69</v>
      </c>
      <c r="G66" s="45"/>
      <c r="H66" s="45">
        <f t="shared" si="61"/>
        <v>-291658.51</v>
      </c>
      <c r="I66" s="46" t="str">
        <f t="shared" si="62"/>
        <v>-</v>
      </c>
      <c r="J66" s="45"/>
      <c r="K66" s="45"/>
      <c r="L66" s="45"/>
      <c r="M66" s="45"/>
      <c r="N66" s="45">
        <f t="shared" si="63"/>
        <v>0</v>
      </c>
      <c r="O66" s="46" t="str">
        <f t="shared" si="64"/>
        <v>-</v>
      </c>
      <c r="P66" s="45"/>
      <c r="Q66" s="45"/>
      <c r="R66" s="45"/>
      <c r="S66" s="45"/>
      <c r="T66" s="45">
        <f t="shared" si="66"/>
        <v>0</v>
      </c>
      <c r="U66" s="46" t="str">
        <f t="shared" si="84"/>
        <v>-</v>
      </c>
      <c r="V66" s="45">
        <f t="shared" si="68"/>
        <v>-291658.51</v>
      </c>
      <c r="W66" s="46" t="str">
        <f t="shared" si="69"/>
        <v>-</v>
      </c>
      <c r="X66" s="37"/>
      <c r="Y66" s="37"/>
      <c r="Z66" s="5"/>
    </row>
    <row r="67" spans="1:26" s="8" customFormat="1" x14ac:dyDescent="0.25">
      <c r="A67" s="43" t="s">
        <v>116</v>
      </c>
      <c r="B67" s="44" t="s">
        <v>117</v>
      </c>
      <c r="C67" s="45"/>
      <c r="D67" s="45">
        <f>-Jan!I306</f>
        <v>-882</v>
      </c>
      <c r="E67" s="45">
        <f>-Fev!L314</f>
        <v>-882</v>
      </c>
      <c r="F67" s="45">
        <v>-882</v>
      </c>
      <c r="G67" s="45"/>
      <c r="H67" s="45">
        <f t="shared" si="61"/>
        <v>-2646</v>
      </c>
      <c r="I67" s="46" t="str">
        <f t="shared" si="62"/>
        <v>-</v>
      </c>
      <c r="J67" s="45"/>
      <c r="K67" s="45"/>
      <c r="L67" s="45"/>
      <c r="M67" s="45"/>
      <c r="N67" s="45">
        <f t="shared" si="63"/>
        <v>0</v>
      </c>
      <c r="O67" s="46" t="str">
        <f t="shared" si="64"/>
        <v>-</v>
      </c>
      <c r="P67" s="45"/>
      <c r="Q67" s="45"/>
      <c r="R67" s="45"/>
      <c r="S67" s="45"/>
      <c r="T67" s="45">
        <f t="shared" si="66"/>
        <v>0</v>
      </c>
      <c r="U67" s="46" t="str">
        <f t="shared" si="84"/>
        <v>-</v>
      </c>
      <c r="V67" s="45">
        <f t="shared" si="68"/>
        <v>-2646</v>
      </c>
      <c r="W67" s="46" t="str">
        <f t="shared" si="69"/>
        <v>-</v>
      </c>
      <c r="X67" s="37"/>
      <c r="Y67" s="37"/>
      <c r="Z67" s="5"/>
    </row>
    <row r="68" spans="1:26" s="8" customFormat="1" x14ac:dyDescent="0.25">
      <c r="A68" s="43" t="s">
        <v>118</v>
      </c>
      <c r="B68" s="44" t="s">
        <v>119</v>
      </c>
      <c r="C68" s="45"/>
      <c r="D68" s="45">
        <f>-Jan!I311</f>
        <v>-9336.2199999999993</v>
      </c>
      <c r="E68" s="45">
        <f>-Fev!L320</f>
        <v>-8097.96</v>
      </c>
      <c r="F68" s="45">
        <v>-8097.96</v>
      </c>
      <c r="G68" s="45"/>
      <c r="H68" s="45">
        <f t="shared" si="61"/>
        <v>-25532.14</v>
      </c>
      <c r="I68" s="46" t="str">
        <f t="shared" si="62"/>
        <v>-</v>
      </c>
      <c r="J68" s="45"/>
      <c r="K68" s="45"/>
      <c r="L68" s="45"/>
      <c r="M68" s="45"/>
      <c r="N68" s="45">
        <f t="shared" si="63"/>
        <v>0</v>
      </c>
      <c r="O68" s="46" t="str">
        <f t="shared" si="64"/>
        <v>-</v>
      </c>
      <c r="P68" s="45"/>
      <c r="Q68" s="45"/>
      <c r="R68" s="45"/>
      <c r="S68" s="45"/>
      <c r="T68" s="45">
        <f t="shared" si="66"/>
        <v>0</v>
      </c>
      <c r="U68" s="46" t="str">
        <f t="shared" si="84"/>
        <v>-</v>
      </c>
      <c r="V68" s="45">
        <f t="shared" si="68"/>
        <v>-25532.14</v>
      </c>
      <c r="W68" s="46" t="str">
        <f t="shared" si="69"/>
        <v>-</v>
      </c>
      <c r="X68" s="37"/>
      <c r="Y68" s="37"/>
      <c r="Z68" s="5"/>
    </row>
    <row r="69" spans="1:26" s="8" customFormat="1" x14ac:dyDescent="0.25">
      <c r="A69" s="43" t="s">
        <v>120</v>
      </c>
      <c r="B69" s="44" t="s">
        <v>121</v>
      </c>
      <c r="C69" s="45"/>
      <c r="D69" s="45">
        <f>-Jan!I307-Jan!I312</f>
        <v>-19888.449999999997</v>
      </c>
      <c r="E69" s="45">
        <f>-Fev!L316-Fev!L321</f>
        <v>-19981.62</v>
      </c>
      <c r="F69" s="45">
        <v>-19981.62</v>
      </c>
      <c r="G69" s="45"/>
      <c r="H69" s="45">
        <f t="shared" si="61"/>
        <v>-59851.689999999988</v>
      </c>
      <c r="I69" s="46" t="str">
        <f t="shared" si="62"/>
        <v>-</v>
      </c>
      <c r="J69" s="45"/>
      <c r="K69" s="45"/>
      <c r="L69" s="45"/>
      <c r="M69" s="45"/>
      <c r="N69" s="45">
        <f t="shared" si="63"/>
        <v>0</v>
      </c>
      <c r="O69" s="46" t="str">
        <f t="shared" si="64"/>
        <v>-</v>
      </c>
      <c r="P69" s="45"/>
      <c r="Q69" s="45"/>
      <c r="R69" s="45"/>
      <c r="S69" s="45"/>
      <c r="T69" s="45">
        <f t="shared" si="66"/>
        <v>0</v>
      </c>
      <c r="U69" s="46" t="str">
        <f t="shared" si="84"/>
        <v>-</v>
      </c>
      <c r="V69" s="45">
        <f t="shared" si="68"/>
        <v>-59851.689999999988</v>
      </c>
      <c r="W69" s="46" t="str">
        <f t="shared" si="69"/>
        <v>-</v>
      </c>
      <c r="X69" s="37"/>
      <c r="Y69" s="37"/>
      <c r="Z69" s="5"/>
    </row>
    <row r="70" spans="1:26" s="8" customFormat="1" x14ac:dyDescent="0.25">
      <c r="A70" s="43" t="s">
        <v>122</v>
      </c>
      <c r="B70" s="44" t="s">
        <v>123</v>
      </c>
      <c r="C70" s="45"/>
      <c r="D70" s="45">
        <f>-Jan!I305</f>
        <v>-2638.8</v>
      </c>
      <c r="E70" s="45">
        <f>-Fev!L313</f>
        <v>-2638.8</v>
      </c>
      <c r="F70" s="45">
        <v>-2638.8</v>
      </c>
      <c r="G70" s="45"/>
      <c r="H70" s="45">
        <f t="shared" si="61"/>
        <v>-7916.4000000000005</v>
      </c>
      <c r="I70" s="46" t="str">
        <f t="shared" si="62"/>
        <v>-</v>
      </c>
      <c r="J70" s="45"/>
      <c r="K70" s="45"/>
      <c r="L70" s="45"/>
      <c r="M70" s="45"/>
      <c r="N70" s="45">
        <f t="shared" si="63"/>
        <v>0</v>
      </c>
      <c r="O70" s="46" t="str">
        <f t="shared" si="64"/>
        <v>-</v>
      </c>
      <c r="P70" s="45"/>
      <c r="Q70" s="45"/>
      <c r="R70" s="45"/>
      <c r="S70" s="45"/>
      <c r="T70" s="45">
        <f t="shared" si="66"/>
        <v>0</v>
      </c>
      <c r="U70" s="46" t="str">
        <f t="shared" si="84"/>
        <v>-</v>
      </c>
      <c r="V70" s="45">
        <f t="shared" si="68"/>
        <v>-7916.4000000000005</v>
      </c>
      <c r="W70" s="46" t="str">
        <f t="shared" si="69"/>
        <v>-</v>
      </c>
      <c r="X70" s="37"/>
      <c r="Y70" s="37"/>
      <c r="Z70" s="5"/>
    </row>
    <row r="71" spans="1:26" s="8" customFormat="1" x14ac:dyDescent="0.25">
      <c r="A71" s="43" t="s">
        <v>124</v>
      </c>
      <c r="B71" s="44" t="s">
        <v>125</v>
      </c>
      <c r="C71" s="45"/>
      <c r="D71" s="45">
        <v>0</v>
      </c>
      <c r="E71" s="45">
        <f>-Fev!L315</f>
        <v>-2686.87</v>
      </c>
      <c r="F71" s="45">
        <v>-2686.87</v>
      </c>
      <c r="G71" s="45"/>
      <c r="H71" s="45">
        <f t="shared" si="61"/>
        <v>-5373.74</v>
      </c>
      <c r="I71" s="46" t="str">
        <f t="shared" si="62"/>
        <v>-</v>
      </c>
      <c r="J71" s="45"/>
      <c r="K71" s="45"/>
      <c r="L71" s="45"/>
      <c r="M71" s="45"/>
      <c r="N71" s="45">
        <f t="shared" si="63"/>
        <v>0</v>
      </c>
      <c r="O71" s="46" t="str">
        <f t="shared" si="64"/>
        <v>-</v>
      </c>
      <c r="P71" s="45"/>
      <c r="Q71" s="45"/>
      <c r="R71" s="45"/>
      <c r="S71" s="45"/>
      <c r="T71" s="45">
        <f t="shared" si="66"/>
        <v>0</v>
      </c>
      <c r="U71" s="46" t="str">
        <f t="shared" si="84"/>
        <v>-</v>
      </c>
      <c r="V71" s="45">
        <f t="shared" si="68"/>
        <v>-5373.74</v>
      </c>
      <c r="W71" s="46" t="str">
        <f t="shared" si="69"/>
        <v>-</v>
      </c>
      <c r="X71" s="37"/>
      <c r="Y71" s="37"/>
      <c r="Z71" s="5"/>
    </row>
    <row r="72" spans="1:26" s="8" customFormat="1" x14ac:dyDescent="0.25">
      <c r="A72" s="43" t="s">
        <v>126</v>
      </c>
      <c r="B72" s="44" t="s">
        <v>127</v>
      </c>
      <c r="C72" s="45"/>
      <c r="D72" s="45">
        <f>-Jan!I309</f>
        <v>-94252.92</v>
      </c>
      <c r="E72" s="45">
        <f>-Fev!L318</f>
        <v>-24325.960000000003</v>
      </c>
      <c r="F72" s="45">
        <v>-24325.960000000003</v>
      </c>
      <c r="G72" s="45"/>
      <c r="H72" s="45">
        <f t="shared" si="61"/>
        <v>-142904.84</v>
      </c>
      <c r="I72" s="46" t="str">
        <f t="shared" si="62"/>
        <v>-</v>
      </c>
      <c r="J72" s="45"/>
      <c r="K72" s="45"/>
      <c r="L72" s="45"/>
      <c r="M72" s="45"/>
      <c r="N72" s="45">
        <f t="shared" si="63"/>
        <v>0</v>
      </c>
      <c r="O72" s="46" t="str">
        <f t="shared" si="64"/>
        <v>-</v>
      </c>
      <c r="P72" s="45"/>
      <c r="Q72" s="45"/>
      <c r="R72" s="45"/>
      <c r="S72" s="45"/>
      <c r="T72" s="45">
        <f t="shared" si="66"/>
        <v>0</v>
      </c>
      <c r="U72" s="46" t="str">
        <f t="shared" si="84"/>
        <v>-</v>
      </c>
      <c r="V72" s="45">
        <f t="shared" si="68"/>
        <v>-142904.84</v>
      </c>
      <c r="W72" s="46" t="str">
        <f t="shared" si="69"/>
        <v>-</v>
      </c>
      <c r="X72" s="37"/>
      <c r="Y72" s="37"/>
      <c r="Z72" s="5"/>
    </row>
    <row r="73" spans="1:26" s="5" customFormat="1" x14ac:dyDescent="0.25">
      <c r="A73" s="39" t="s">
        <v>128</v>
      </c>
      <c r="B73" s="40" t="s">
        <v>129</v>
      </c>
      <c r="C73" s="41">
        <f t="shared" ref="C73:G73" si="91">C74+C75+C81+C82+C83+C84+C85+C86+C87+C88</f>
        <v>0</v>
      </c>
      <c r="D73" s="41">
        <f t="shared" si="91"/>
        <v>-199754.96</v>
      </c>
      <c r="E73" s="41">
        <f t="shared" si="91"/>
        <v>-231824.57</v>
      </c>
      <c r="F73" s="41">
        <f t="shared" ref="F73" si="92">F74+F75+F81+F82+F83+F84+F85+F86+F87+F88</f>
        <v>-231824.57</v>
      </c>
      <c r="G73" s="41">
        <f t="shared" si="91"/>
        <v>0</v>
      </c>
      <c r="H73" s="41">
        <f t="shared" si="61"/>
        <v>-663404.10000000009</v>
      </c>
      <c r="I73" s="42" t="str">
        <f t="shared" si="62"/>
        <v>-</v>
      </c>
      <c r="J73" s="41">
        <f t="shared" ref="J73:M73" si="93">J74+J75+J81+J82+J83+J84+J85+J86+J87+J88</f>
        <v>0</v>
      </c>
      <c r="K73" s="41">
        <f t="shared" si="93"/>
        <v>0</v>
      </c>
      <c r="L73" s="41">
        <f t="shared" si="93"/>
        <v>0</v>
      </c>
      <c r="M73" s="41">
        <f t="shared" si="93"/>
        <v>0</v>
      </c>
      <c r="N73" s="41">
        <f t="shared" si="63"/>
        <v>0</v>
      </c>
      <c r="O73" s="42" t="str">
        <f t="shared" si="64"/>
        <v>-</v>
      </c>
      <c r="P73" s="41">
        <f t="shared" ref="P73:S73" si="94">P74+P75+P81+P82+P83+P84+P85+P86+P87+P88</f>
        <v>0</v>
      </c>
      <c r="Q73" s="41">
        <f t="shared" si="94"/>
        <v>0</v>
      </c>
      <c r="R73" s="41">
        <f t="shared" si="94"/>
        <v>0</v>
      </c>
      <c r="S73" s="41">
        <f t="shared" si="94"/>
        <v>0</v>
      </c>
      <c r="T73" s="41">
        <f t="shared" si="66"/>
        <v>0</v>
      </c>
      <c r="U73" s="42" t="str">
        <f t="shared" si="84"/>
        <v>-</v>
      </c>
      <c r="V73" s="41">
        <f t="shared" si="68"/>
        <v>-663404.10000000009</v>
      </c>
      <c r="W73" s="42" t="str">
        <f t="shared" si="69"/>
        <v>-</v>
      </c>
      <c r="X73" s="37"/>
      <c r="Y73" s="37"/>
    </row>
    <row r="74" spans="1:26" s="8" customFormat="1" x14ac:dyDescent="0.25">
      <c r="A74" s="43" t="s">
        <v>130</v>
      </c>
      <c r="B74" s="44" t="s">
        <v>131</v>
      </c>
      <c r="C74" s="45"/>
      <c r="D74" s="45">
        <v>0</v>
      </c>
      <c r="E74" s="45">
        <v>0</v>
      </c>
      <c r="F74" s="45">
        <v>0</v>
      </c>
      <c r="G74" s="45">
        <v>0</v>
      </c>
      <c r="H74" s="45">
        <f t="shared" si="61"/>
        <v>0</v>
      </c>
      <c r="I74" s="46" t="str">
        <f t="shared" si="62"/>
        <v>-</v>
      </c>
      <c r="J74" s="45">
        <v>0</v>
      </c>
      <c r="K74" s="45">
        <v>0</v>
      </c>
      <c r="L74" s="45">
        <v>0</v>
      </c>
      <c r="M74" s="45">
        <v>0</v>
      </c>
      <c r="N74" s="45">
        <f t="shared" si="63"/>
        <v>0</v>
      </c>
      <c r="O74" s="46" t="str">
        <f t="shared" si="64"/>
        <v>-</v>
      </c>
      <c r="P74" s="45">
        <v>0</v>
      </c>
      <c r="Q74" s="45">
        <v>0</v>
      </c>
      <c r="R74" s="45">
        <v>0</v>
      </c>
      <c r="S74" s="45">
        <v>0</v>
      </c>
      <c r="T74" s="45">
        <f t="shared" si="66"/>
        <v>0</v>
      </c>
      <c r="U74" s="46" t="str">
        <f t="shared" si="84"/>
        <v>-</v>
      </c>
      <c r="V74" s="45">
        <f t="shared" si="68"/>
        <v>0</v>
      </c>
      <c r="W74" s="46" t="str">
        <f t="shared" si="69"/>
        <v>-</v>
      </c>
      <c r="X74" s="37"/>
      <c r="Y74" s="37"/>
      <c r="Z74" s="5"/>
    </row>
    <row r="75" spans="1:26" s="8" customFormat="1" x14ac:dyDescent="0.25">
      <c r="A75" s="43" t="s">
        <v>132</v>
      </c>
      <c r="B75" s="44" t="s">
        <v>133</v>
      </c>
      <c r="C75" s="41">
        <f>SUM(C76:C80)</f>
        <v>0</v>
      </c>
      <c r="D75" s="41">
        <f>SUM(D76:D80)</f>
        <v>-116000.54</v>
      </c>
      <c r="E75" s="41">
        <f>SUM(E76:E80)</f>
        <v>-93069.5</v>
      </c>
      <c r="F75" s="41">
        <f>SUM(F76:F80)</f>
        <v>-93069.5</v>
      </c>
      <c r="G75" s="41">
        <f t="shared" ref="G75" si="95">SUM(G76:G80)</f>
        <v>0</v>
      </c>
      <c r="H75" s="41">
        <f t="shared" si="61"/>
        <v>-302139.53999999998</v>
      </c>
      <c r="I75" s="42" t="str">
        <f t="shared" si="62"/>
        <v>-</v>
      </c>
      <c r="J75" s="41">
        <f>SUM(J76:J80)</f>
        <v>0</v>
      </c>
      <c r="K75" s="41">
        <f>SUM(K76:K80)</f>
        <v>0</v>
      </c>
      <c r="L75" s="41">
        <f>SUM(L76:L80)</f>
        <v>0</v>
      </c>
      <c r="M75" s="41">
        <f t="shared" ref="M75" si="96">SUM(M76:M80)</f>
        <v>0</v>
      </c>
      <c r="N75" s="41">
        <f t="shared" si="63"/>
        <v>0</v>
      </c>
      <c r="O75" s="42" t="str">
        <f t="shared" si="64"/>
        <v>-</v>
      </c>
      <c r="P75" s="41">
        <f t="shared" ref="P75:S75" si="97">SUM(P76:P80)</f>
        <v>0</v>
      </c>
      <c r="Q75" s="41">
        <f t="shared" si="97"/>
        <v>0</v>
      </c>
      <c r="R75" s="41">
        <f t="shared" si="97"/>
        <v>0</v>
      </c>
      <c r="S75" s="41">
        <f t="shared" si="97"/>
        <v>0</v>
      </c>
      <c r="T75" s="41">
        <f t="shared" si="66"/>
        <v>0</v>
      </c>
      <c r="U75" s="42" t="str">
        <f t="shared" si="84"/>
        <v>-</v>
      </c>
      <c r="V75" s="41">
        <f t="shared" si="68"/>
        <v>-302139.53999999998</v>
      </c>
      <c r="W75" s="42" t="str">
        <f t="shared" si="69"/>
        <v>-</v>
      </c>
      <c r="X75" s="37"/>
      <c r="Y75" s="37"/>
      <c r="Z75" s="5"/>
    </row>
    <row r="76" spans="1:26" s="8" customFormat="1" x14ac:dyDescent="0.25">
      <c r="A76" s="43" t="s">
        <v>134</v>
      </c>
      <c r="B76" s="44" t="s">
        <v>135</v>
      </c>
      <c r="C76" s="45"/>
      <c r="D76" s="45">
        <f>-Jan!K323</f>
        <v>-43401.02</v>
      </c>
      <c r="E76" s="45">
        <f>-Fev!L332</f>
        <v>-26242.9</v>
      </c>
      <c r="F76" s="45">
        <v>-26242.9</v>
      </c>
      <c r="G76" s="45"/>
      <c r="H76" s="45">
        <f t="shared" si="61"/>
        <v>-95886.82</v>
      </c>
      <c r="I76" s="46" t="str">
        <f t="shared" si="62"/>
        <v>-</v>
      </c>
      <c r="J76" s="45"/>
      <c r="K76" s="45"/>
      <c r="L76" s="45"/>
      <c r="M76" s="45"/>
      <c r="N76" s="45">
        <f t="shared" si="63"/>
        <v>0</v>
      </c>
      <c r="O76" s="46" t="str">
        <f t="shared" si="64"/>
        <v>-</v>
      </c>
      <c r="P76" s="45"/>
      <c r="Q76" s="45"/>
      <c r="R76" s="45"/>
      <c r="S76" s="45"/>
      <c r="T76" s="45">
        <f t="shared" si="66"/>
        <v>0</v>
      </c>
      <c r="U76" s="46" t="str">
        <f t="shared" si="84"/>
        <v>-</v>
      </c>
      <c r="V76" s="45">
        <f t="shared" si="68"/>
        <v>-95886.82</v>
      </c>
      <c r="W76" s="46" t="str">
        <f t="shared" si="69"/>
        <v>-</v>
      </c>
      <c r="X76" s="37"/>
      <c r="Y76" s="37"/>
      <c r="Z76" s="5"/>
    </row>
    <row r="77" spans="1:26" s="8" customFormat="1" x14ac:dyDescent="0.25">
      <c r="A77" s="43" t="s">
        <v>136</v>
      </c>
      <c r="B77" s="44" t="s">
        <v>137</v>
      </c>
      <c r="C77" s="45"/>
      <c r="D77" s="45">
        <f>-Jan!K321</f>
        <v>-59762.47</v>
      </c>
      <c r="E77" s="45">
        <f>-Fev!L330</f>
        <v>-57936.18</v>
      </c>
      <c r="F77" s="45">
        <v>-57936.18</v>
      </c>
      <c r="G77" s="45"/>
      <c r="H77" s="45">
        <f t="shared" si="61"/>
        <v>-175634.83</v>
      </c>
      <c r="I77" s="46" t="str">
        <f t="shared" si="62"/>
        <v>-</v>
      </c>
      <c r="J77" s="45"/>
      <c r="K77" s="45"/>
      <c r="L77" s="45"/>
      <c r="M77" s="45"/>
      <c r="N77" s="45">
        <f t="shared" si="63"/>
        <v>0</v>
      </c>
      <c r="O77" s="46" t="str">
        <f t="shared" si="64"/>
        <v>-</v>
      </c>
      <c r="P77" s="45"/>
      <c r="Q77" s="45"/>
      <c r="R77" s="45"/>
      <c r="S77" s="45"/>
      <c r="T77" s="45">
        <f t="shared" si="66"/>
        <v>0</v>
      </c>
      <c r="U77" s="46" t="str">
        <f t="shared" si="84"/>
        <v>-</v>
      </c>
      <c r="V77" s="45">
        <f t="shared" si="68"/>
        <v>-175634.83</v>
      </c>
      <c r="W77" s="46" t="str">
        <f t="shared" si="69"/>
        <v>-</v>
      </c>
      <c r="X77" s="37"/>
      <c r="Y77" s="37"/>
      <c r="Z77" s="5"/>
    </row>
    <row r="78" spans="1:26" s="8" customFormat="1" x14ac:dyDescent="0.25">
      <c r="A78" s="43" t="s">
        <v>138</v>
      </c>
      <c r="B78" s="44" t="s">
        <v>139</v>
      </c>
      <c r="C78" s="45"/>
      <c r="D78" s="45">
        <v>0</v>
      </c>
      <c r="E78" s="45">
        <v>0</v>
      </c>
      <c r="F78" s="45">
        <v>0</v>
      </c>
      <c r="G78" s="45"/>
      <c r="H78" s="45">
        <f t="shared" si="61"/>
        <v>0</v>
      </c>
      <c r="I78" s="46" t="str">
        <f t="shared" si="62"/>
        <v>-</v>
      </c>
      <c r="J78" s="45"/>
      <c r="K78" s="45"/>
      <c r="L78" s="45"/>
      <c r="M78" s="45"/>
      <c r="N78" s="45">
        <f t="shared" si="63"/>
        <v>0</v>
      </c>
      <c r="O78" s="46" t="str">
        <f t="shared" si="64"/>
        <v>-</v>
      </c>
      <c r="P78" s="45"/>
      <c r="Q78" s="45"/>
      <c r="R78" s="45"/>
      <c r="S78" s="45"/>
      <c r="T78" s="45">
        <f t="shared" si="66"/>
        <v>0</v>
      </c>
      <c r="U78" s="46" t="str">
        <f t="shared" si="84"/>
        <v>-</v>
      </c>
      <c r="V78" s="45">
        <f t="shared" si="68"/>
        <v>0</v>
      </c>
      <c r="W78" s="46" t="str">
        <f t="shared" si="69"/>
        <v>-</v>
      </c>
      <c r="X78" s="37"/>
      <c r="Y78" s="37"/>
      <c r="Z78" s="5"/>
    </row>
    <row r="79" spans="1:26" s="8" customFormat="1" x14ac:dyDescent="0.25">
      <c r="A79" s="43" t="s">
        <v>140</v>
      </c>
      <c r="B79" s="44" t="s">
        <v>141</v>
      </c>
      <c r="C79" s="45"/>
      <c r="D79" s="45">
        <f>-Jan!K322</f>
        <v>-9880</v>
      </c>
      <c r="E79" s="45">
        <f>-Fev!L331</f>
        <v>-5940</v>
      </c>
      <c r="F79" s="45">
        <v>-5940</v>
      </c>
      <c r="G79" s="45"/>
      <c r="H79" s="45">
        <f t="shared" si="61"/>
        <v>-21760</v>
      </c>
      <c r="I79" s="46" t="str">
        <f t="shared" si="62"/>
        <v>-</v>
      </c>
      <c r="J79" s="45"/>
      <c r="K79" s="45"/>
      <c r="L79" s="45"/>
      <c r="M79" s="45"/>
      <c r="N79" s="45">
        <f t="shared" si="63"/>
        <v>0</v>
      </c>
      <c r="O79" s="46" t="str">
        <f t="shared" si="64"/>
        <v>-</v>
      </c>
      <c r="P79" s="45"/>
      <c r="Q79" s="45"/>
      <c r="R79" s="45"/>
      <c r="S79" s="45"/>
      <c r="T79" s="45">
        <f t="shared" si="66"/>
        <v>0</v>
      </c>
      <c r="U79" s="46" t="str">
        <f t="shared" si="84"/>
        <v>-</v>
      </c>
      <c r="V79" s="45">
        <f t="shared" si="68"/>
        <v>-21760</v>
      </c>
      <c r="W79" s="46" t="str">
        <f t="shared" si="69"/>
        <v>-</v>
      </c>
      <c r="X79" s="37"/>
      <c r="Y79" s="37"/>
      <c r="Z79" s="5"/>
    </row>
    <row r="80" spans="1:26" s="8" customFormat="1" x14ac:dyDescent="0.25">
      <c r="A80" s="43" t="s">
        <v>142</v>
      </c>
      <c r="B80" s="44" t="s">
        <v>143</v>
      </c>
      <c r="C80" s="45"/>
      <c r="D80" s="45">
        <f>-Jan!K324</f>
        <v>-2957.05</v>
      </c>
      <c r="E80" s="45">
        <f>-Fev!L333</f>
        <v>-2950.42</v>
      </c>
      <c r="F80" s="45">
        <v>-2950.42</v>
      </c>
      <c r="G80" s="45"/>
      <c r="H80" s="45">
        <f t="shared" si="61"/>
        <v>-8857.89</v>
      </c>
      <c r="I80" s="46" t="str">
        <f t="shared" si="62"/>
        <v>-</v>
      </c>
      <c r="J80" s="45"/>
      <c r="K80" s="45"/>
      <c r="L80" s="45"/>
      <c r="M80" s="45"/>
      <c r="N80" s="45">
        <f t="shared" si="63"/>
        <v>0</v>
      </c>
      <c r="O80" s="46" t="str">
        <f t="shared" si="64"/>
        <v>-</v>
      </c>
      <c r="P80" s="45"/>
      <c r="Q80" s="45"/>
      <c r="R80" s="45"/>
      <c r="S80" s="45"/>
      <c r="T80" s="45">
        <f t="shared" si="66"/>
        <v>0</v>
      </c>
      <c r="U80" s="46" t="str">
        <f t="shared" si="84"/>
        <v>-</v>
      </c>
      <c r="V80" s="45">
        <f t="shared" si="68"/>
        <v>-8857.89</v>
      </c>
      <c r="W80" s="46" t="str">
        <f t="shared" si="69"/>
        <v>-</v>
      </c>
      <c r="X80" s="37"/>
      <c r="Y80" s="37"/>
      <c r="Z80" s="5"/>
    </row>
    <row r="81" spans="1:26" s="9" customFormat="1" x14ac:dyDescent="0.25">
      <c r="A81" s="43" t="s">
        <v>144</v>
      </c>
      <c r="B81" s="44" t="s">
        <v>145</v>
      </c>
      <c r="C81" s="45"/>
      <c r="D81" s="45">
        <f>-Jan!K326</f>
        <v>-828.77</v>
      </c>
      <c r="E81" s="45">
        <f>-Fev!L335</f>
        <v>0</v>
      </c>
      <c r="F81" s="45">
        <v>0</v>
      </c>
      <c r="G81" s="45"/>
      <c r="H81" s="45">
        <f t="shared" ref="H81:H114" si="98">SUM(D81:G81)</f>
        <v>-828.77</v>
      </c>
      <c r="I81" s="46" t="str">
        <f t="shared" ref="I81:I114" si="99">IF(C81=0,"-",H81/C81)</f>
        <v>-</v>
      </c>
      <c r="J81" s="45"/>
      <c r="K81" s="45"/>
      <c r="L81" s="45"/>
      <c r="M81" s="45"/>
      <c r="N81" s="45">
        <f t="shared" ref="N81:N114" si="100">SUM(J81:M81)</f>
        <v>0</v>
      </c>
      <c r="O81" s="46" t="str">
        <f t="shared" ref="O81:O114" si="101">IF(C81=0,"-",N81/C81)</f>
        <v>-</v>
      </c>
      <c r="P81" s="45"/>
      <c r="Q81" s="45"/>
      <c r="R81" s="45"/>
      <c r="S81" s="45"/>
      <c r="T81" s="45">
        <f t="shared" ref="T81:T114" si="102">SUM(P81:S81)</f>
        <v>0</v>
      </c>
      <c r="U81" s="46" t="str">
        <f t="shared" si="84"/>
        <v>-</v>
      </c>
      <c r="V81" s="45">
        <f t="shared" ref="V81:V114" si="103">H81+N81+T81</f>
        <v>-828.77</v>
      </c>
      <c r="W81" s="46" t="str">
        <f t="shared" ref="W81:W114" si="104">IF(C81=0,"-",V81/C81)</f>
        <v>-</v>
      </c>
      <c r="X81" s="37"/>
      <c r="Y81" s="37"/>
      <c r="Z81" s="5"/>
    </row>
    <row r="82" spans="1:26" s="8" customFormat="1" x14ac:dyDescent="0.25">
      <c r="A82" s="43" t="s">
        <v>146</v>
      </c>
      <c r="B82" s="44" t="s">
        <v>147</v>
      </c>
      <c r="C82" s="45"/>
      <c r="D82" s="45">
        <v>0</v>
      </c>
      <c r="E82" s="45">
        <v>0</v>
      </c>
      <c r="F82" s="45">
        <v>0</v>
      </c>
      <c r="G82" s="45"/>
      <c r="H82" s="45">
        <f t="shared" si="98"/>
        <v>0</v>
      </c>
      <c r="I82" s="46" t="str">
        <f t="shared" si="99"/>
        <v>-</v>
      </c>
      <c r="J82" s="45"/>
      <c r="K82" s="45"/>
      <c r="L82" s="45"/>
      <c r="M82" s="45"/>
      <c r="N82" s="45">
        <f t="shared" si="100"/>
        <v>0</v>
      </c>
      <c r="O82" s="46" t="str">
        <f t="shared" si="101"/>
        <v>-</v>
      </c>
      <c r="P82" s="45"/>
      <c r="Q82" s="45"/>
      <c r="R82" s="45"/>
      <c r="S82" s="45"/>
      <c r="T82" s="45">
        <f t="shared" si="102"/>
        <v>0</v>
      </c>
      <c r="U82" s="46" t="str">
        <f t="shared" si="84"/>
        <v>-</v>
      </c>
      <c r="V82" s="45">
        <f t="shared" si="103"/>
        <v>0</v>
      </c>
      <c r="W82" s="46" t="str">
        <f t="shared" si="104"/>
        <v>-</v>
      </c>
      <c r="X82" s="37"/>
      <c r="Y82" s="37"/>
      <c r="Z82" s="5"/>
    </row>
    <row r="83" spans="1:26" s="8" customFormat="1" x14ac:dyDescent="0.25">
      <c r="A83" s="43" t="s">
        <v>148</v>
      </c>
      <c r="B83" s="44" t="s">
        <v>149</v>
      </c>
      <c r="C83" s="45"/>
      <c r="D83" s="45">
        <f>-Jan!K329</f>
        <v>-18910.05</v>
      </c>
      <c r="E83" s="45">
        <f>-Fev!L338</f>
        <v>-34202.449999999997</v>
      </c>
      <c r="F83" s="45">
        <v>-34202.449999999997</v>
      </c>
      <c r="G83" s="45"/>
      <c r="H83" s="45">
        <f t="shared" si="98"/>
        <v>-87314.95</v>
      </c>
      <c r="I83" s="46" t="str">
        <f t="shared" si="99"/>
        <v>-</v>
      </c>
      <c r="J83" s="45"/>
      <c r="K83" s="45"/>
      <c r="L83" s="45"/>
      <c r="M83" s="45"/>
      <c r="N83" s="45">
        <f t="shared" si="100"/>
        <v>0</v>
      </c>
      <c r="O83" s="46" t="str">
        <f t="shared" si="101"/>
        <v>-</v>
      </c>
      <c r="P83" s="45"/>
      <c r="Q83" s="45"/>
      <c r="R83" s="45"/>
      <c r="S83" s="45"/>
      <c r="T83" s="45">
        <f t="shared" si="102"/>
        <v>0</v>
      </c>
      <c r="U83" s="46" t="str">
        <f t="shared" si="84"/>
        <v>-</v>
      </c>
      <c r="V83" s="45">
        <f t="shared" si="103"/>
        <v>-87314.95</v>
      </c>
      <c r="W83" s="46" t="str">
        <f t="shared" si="104"/>
        <v>-</v>
      </c>
      <c r="X83" s="37"/>
      <c r="Y83" s="37"/>
      <c r="Z83" s="5"/>
    </row>
    <row r="84" spans="1:26" s="8" customFormat="1" x14ac:dyDescent="0.25">
      <c r="A84" s="43" t="s">
        <v>150</v>
      </c>
      <c r="B84" s="44" t="s">
        <v>151</v>
      </c>
      <c r="C84" s="45"/>
      <c r="D84" s="45">
        <f>-Jan!K336</f>
        <v>-10738.46</v>
      </c>
      <c r="E84" s="45">
        <f>-Fev!L345</f>
        <v>-11438.2</v>
      </c>
      <c r="F84" s="45">
        <v>-11438.2</v>
      </c>
      <c r="G84" s="45"/>
      <c r="H84" s="45">
        <f t="shared" si="98"/>
        <v>-33614.86</v>
      </c>
      <c r="I84" s="46" t="str">
        <f t="shared" si="99"/>
        <v>-</v>
      </c>
      <c r="J84" s="45"/>
      <c r="K84" s="45"/>
      <c r="L84" s="45"/>
      <c r="M84" s="45"/>
      <c r="N84" s="45">
        <f t="shared" si="100"/>
        <v>0</v>
      </c>
      <c r="O84" s="46" t="str">
        <f t="shared" si="101"/>
        <v>-</v>
      </c>
      <c r="P84" s="45"/>
      <c r="Q84" s="45"/>
      <c r="R84" s="45"/>
      <c r="S84" s="45"/>
      <c r="T84" s="45">
        <f t="shared" si="102"/>
        <v>0</v>
      </c>
      <c r="U84" s="46" t="str">
        <f t="shared" si="84"/>
        <v>-</v>
      </c>
      <c r="V84" s="45">
        <f t="shared" si="103"/>
        <v>-33614.86</v>
      </c>
      <c r="W84" s="46" t="str">
        <f t="shared" si="104"/>
        <v>-</v>
      </c>
      <c r="X84" s="37"/>
      <c r="Y84" s="37"/>
      <c r="Z84" s="5"/>
    </row>
    <row r="85" spans="1:26" s="9" customFormat="1" x14ac:dyDescent="0.25">
      <c r="A85" s="43" t="s">
        <v>152</v>
      </c>
      <c r="B85" s="44" t="s">
        <v>153</v>
      </c>
      <c r="C85" s="45"/>
      <c r="D85" s="45">
        <f>-Jan!K342</f>
        <v>-6543.54</v>
      </c>
      <c r="E85" s="45">
        <f>-Fev!L353+Fev!I356+Fev!I364</f>
        <v>-18579.2</v>
      </c>
      <c r="F85" s="45">
        <v>-18579.2</v>
      </c>
      <c r="G85" s="45"/>
      <c r="H85" s="45">
        <f t="shared" si="98"/>
        <v>-43701.94</v>
      </c>
      <c r="I85" s="46" t="str">
        <f t="shared" si="99"/>
        <v>-</v>
      </c>
      <c r="J85" s="45"/>
      <c r="K85" s="45"/>
      <c r="L85" s="45"/>
      <c r="M85" s="45"/>
      <c r="N85" s="45">
        <f t="shared" si="100"/>
        <v>0</v>
      </c>
      <c r="O85" s="46" t="str">
        <f t="shared" si="101"/>
        <v>-</v>
      </c>
      <c r="P85" s="45"/>
      <c r="Q85" s="45"/>
      <c r="R85" s="45"/>
      <c r="S85" s="45"/>
      <c r="T85" s="45">
        <f t="shared" si="102"/>
        <v>0</v>
      </c>
      <c r="U85" s="46" t="str">
        <f t="shared" si="84"/>
        <v>-</v>
      </c>
      <c r="V85" s="45">
        <f t="shared" si="103"/>
        <v>-43701.94</v>
      </c>
      <c r="W85" s="46" t="str">
        <f t="shared" si="104"/>
        <v>-</v>
      </c>
      <c r="X85" s="37"/>
      <c r="Y85" s="37"/>
      <c r="Z85" s="5"/>
    </row>
    <row r="86" spans="1:26" s="8" customFormat="1" x14ac:dyDescent="0.25">
      <c r="A86" s="43" t="s">
        <v>154</v>
      </c>
      <c r="B86" s="44" t="s">
        <v>155</v>
      </c>
      <c r="C86" s="45"/>
      <c r="D86" s="45">
        <v>0</v>
      </c>
      <c r="E86" s="45">
        <f>-Fev!I356</f>
        <v>-1690</v>
      </c>
      <c r="F86" s="45">
        <v>-1690</v>
      </c>
      <c r="G86" s="45"/>
      <c r="H86" s="45">
        <f t="shared" si="98"/>
        <v>-3380</v>
      </c>
      <c r="I86" s="46" t="str">
        <f t="shared" si="99"/>
        <v>-</v>
      </c>
      <c r="J86" s="45"/>
      <c r="K86" s="45"/>
      <c r="L86" s="45"/>
      <c r="M86" s="45"/>
      <c r="N86" s="45">
        <f t="shared" si="100"/>
        <v>0</v>
      </c>
      <c r="O86" s="46" t="str">
        <f t="shared" si="101"/>
        <v>-</v>
      </c>
      <c r="P86" s="45"/>
      <c r="Q86" s="45"/>
      <c r="R86" s="45"/>
      <c r="S86" s="45"/>
      <c r="T86" s="45">
        <f t="shared" si="102"/>
        <v>0</v>
      </c>
      <c r="U86" s="46" t="str">
        <f t="shared" si="84"/>
        <v>-</v>
      </c>
      <c r="V86" s="45">
        <f t="shared" si="103"/>
        <v>-3380</v>
      </c>
      <c r="W86" s="46" t="str">
        <f t="shared" si="104"/>
        <v>-</v>
      </c>
      <c r="X86" s="37"/>
      <c r="Y86" s="37"/>
      <c r="Z86" s="5"/>
    </row>
    <row r="87" spans="1:26" s="9" customFormat="1" x14ac:dyDescent="0.25">
      <c r="A87" s="43" t="s">
        <v>156</v>
      </c>
      <c r="B87" s="44" t="s">
        <v>157</v>
      </c>
      <c r="C87" s="45"/>
      <c r="D87" s="45">
        <v>0</v>
      </c>
      <c r="E87" s="45">
        <f>-Fev!I364</f>
        <v>-439.85</v>
      </c>
      <c r="F87" s="45">
        <v>-439.85</v>
      </c>
      <c r="G87" s="45"/>
      <c r="H87" s="45">
        <f t="shared" si="98"/>
        <v>-879.7</v>
      </c>
      <c r="I87" s="46" t="str">
        <f t="shared" si="99"/>
        <v>-</v>
      </c>
      <c r="J87" s="45"/>
      <c r="K87" s="45"/>
      <c r="L87" s="45"/>
      <c r="M87" s="45"/>
      <c r="N87" s="45">
        <f t="shared" si="100"/>
        <v>0</v>
      </c>
      <c r="O87" s="46" t="str">
        <f t="shared" si="101"/>
        <v>-</v>
      </c>
      <c r="P87" s="45"/>
      <c r="Q87" s="45"/>
      <c r="R87" s="45"/>
      <c r="S87" s="45"/>
      <c r="T87" s="45">
        <f t="shared" si="102"/>
        <v>0</v>
      </c>
      <c r="U87" s="46" t="str">
        <f t="shared" si="84"/>
        <v>-</v>
      </c>
      <c r="V87" s="45">
        <f t="shared" si="103"/>
        <v>-879.7</v>
      </c>
      <c r="W87" s="46" t="str">
        <f t="shared" si="104"/>
        <v>-</v>
      </c>
      <c r="X87" s="37"/>
      <c r="Y87" s="37"/>
      <c r="Z87" s="5"/>
    </row>
    <row r="88" spans="1:26" s="8" customFormat="1" x14ac:dyDescent="0.25">
      <c r="A88" s="43" t="s">
        <v>158</v>
      </c>
      <c r="B88" s="44" t="s">
        <v>159</v>
      </c>
      <c r="C88" s="41">
        <f>SUM(C89:C91)</f>
        <v>0</v>
      </c>
      <c r="D88" s="41">
        <f>SUM(D89:D92)</f>
        <v>-46733.599999999999</v>
      </c>
      <c r="E88" s="41">
        <f>SUM(E89:E92)</f>
        <v>-72405.37</v>
      </c>
      <c r="F88" s="41">
        <f>SUM(F89:F92)</f>
        <v>-72405.37</v>
      </c>
      <c r="G88" s="41">
        <f>SUM(G89:G92)</f>
        <v>0</v>
      </c>
      <c r="H88" s="41">
        <f>SUM(D88:G88)</f>
        <v>-191544.34</v>
      </c>
      <c r="I88" s="42" t="str">
        <f t="shared" si="99"/>
        <v>-</v>
      </c>
      <c r="J88" s="41">
        <f>SUM(J89:J92)</f>
        <v>0</v>
      </c>
      <c r="K88" s="41">
        <f>SUM(K89:K92)</f>
        <v>0</v>
      </c>
      <c r="L88" s="41">
        <f t="shared" ref="L88" si="105">SUM(L89:L92)</f>
        <v>0</v>
      </c>
      <c r="M88" s="41">
        <f>SUM(M89:M92)</f>
        <v>0</v>
      </c>
      <c r="N88" s="41">
        <f t="shared" si="100"/>
        <v>0</v>
      </c>
      <c r="O88" s="42" t="str">
        <f t="shared" si="101"/>
        <v>-</v>
      </c>
      <c r="P88" s="41">
        <f t="shared" ref="P88:S88" si="106">SUM(P89:P92)</f>
        <v>0</v>
      </c>
      <c r="Q88" s="41">
        <f t="shared" si="106"/>
        <v>0</v>
      </c>
      <c r="R88" s="41">
        <f t="shared" si="106"/>
        <v>0</v>
      </c>
      <c r="S88" s="41">
        <f t="shared" si="106"/>
        <v>0</v>
      </c>
      <c r="T88" s="41">
        <f t="shared" si="102"/>
        <v>0</v>
      </c>
      <c r="U88" s="42" t="str">
        <f t="shared" si="84"/>
        <v>-</v>
      </c>
      <c r="V88" s="41">
        <f t="shared" si="103"/>
        <v>-191544.34</v>
      </c>
      <c r="W88" s="42" t="str">
        <f t="shared" si="104"/>
        <v>-</v>
      </c>
      <c r="X88" s="37"/>
      <c r="Y88" s="37"/>
      <c r="Z88" s="5"/>
    </row>
    <row r="89" spans="1:26" s="8" customFormat="1" x14ac:dyDescent="0.25">
      <c r="A89" s="43" t="s">
        <v>160</v>
      </c>
      <c r="B89" s="44" t="s">
        <v>161</v>
      </c>
      <c r="C89" s="45"/>
      <c r="D89" s="45">
        <f>-Jan!K317</f>
        <v>-4561.54</v>
      </c>
      <c r="E89" s="45">
        <f>-Fev!L326</f>
        <v>-4496.3999999999996</v>
      </c>
      <c r="F89" s="45">
        <v>-4496.3999999999996</v>
      </c>
      <c r="G89" s="45"/>
      <c r="H89" s="45">
        <f t="shared" si="98"/>
        <v>-13554.339999999998</v>
      </c>
      <c r="I89" s="46" t="str">
        <f t="shared" si="99"/>
        <v>-</v>
      </c>
      <c r="J89" s="45"/>
      <c r="K89" s="45"/>
      <c r="L89" s="45"/>
      <c r="M89" s="45"/>
      <c r="N89" s="45">
        <f t="shared" si="100"/>
        <v>0</v>
      </c>
      <c r="O89" s="46" t="str">
        <f t="shared" si="101"/>
        <v>-</v>
      </c>
      <c r="P89" s="45"/>
      <c r="Q89" s="45"/>
      <c r="R89" s="45"/>
      <c r="S89" s="45"/>
      <c r="T89" s="45">
        <f t="shared" si="102"/>
        <v>0</v>
      </c>
      <c r="U89" s="46" t="str">
        <f t="shared" si="84"/>
        <v>-</v>
      </c>
      <c r="V89" s="45">
        <f t="shared" si="103"/>
        <v>-13554.339999999998</v>
      </c>
      <c r="W89" s="46" t="str">
        <f t="shared" si="104"/>
        <v>-</v>
      </c>
      <c r="X89" s="37"/>
      <c r="Y89" s="37"/>
      <c r="Z89" s="5"/>
    </row>
    <row r="90" spans="1:26" s="9" customFormat="1" x14ac:dyDescent="0.25">
      <c r="A90" s="43" t="s">
        <v>162</v>
      </c>
      <c r="B90" s="44" t="s">
        <v>163</v>
      </c>
      <c r="C90" s="45"/>
      <c r="D90" s="45">
        <f>-Jan!K350</f>
        <v>-270</v>
      </c>
      <c r="E90" s="45">
        <v>-23785.66</v>
      </c>
      <c r="F90" s="45">
        <v>-23785.66</v>
      </c>
      <c r="G90" s="45"/>
      <c r="H90" s="45">
        <f t="shared" si="98"/>
        <v>-47841.32</v>
      </c>
      <c r="I90" s="46" t="str">
        <f t="shared" si="99"/>
        <v>-</v>
      </c>
      <c r="J90" s="45"/>
      <c r="K90" s="45"/>
      <c r="L90" s="45"/>
      <c r="M90" s="45"/>
      <c r="N90" s="45">
        <f t="shared" si="100"/>
        <v>0</v>
      </c>
      <c r="O90" s="46" t="str">
        <f t="shared" si="101"/>
        <v>-</v>
      </c>
      <c r="P90" s="45"/>
      <c r="Q90" s="45"/>
      <c r="R90" s="45"/>
      <c r="S90" s="45"/>
      <c r="T90" s="45">
        <f t="shared" si="102"/>
        <v>0</v>
      </c>
      <c r="U90" s="46" t="str">
        <f t="shared" ref="U90:U125" si="107">IF(C90=0,"-",T90/C90)</f>
        <v>-</v>
      </c>
      <c r="V90" s="45">
        <f t="shared" si="103"/>
        <v>-47841.32</v>
      </c>
      <c r="W90" s="46" t="str">
        <f t="shared" si="104"/>
        <v>-</v>
      </c>
      <c r="X90" s="37"/>
      <c r="Y90" s="37"/>
      <c r="Z90" s="5"/>
    </row>
    <row r="91" spans="1:26" s="9" customFormat="1" x14ac:dyDescent="0.25">
      <c r="A91" s="43" t="s">
        <v>164</v>
      </c>
      <c r="B91" s="44" t="s">
        <v>165</v>
      </c>
      <c r="C91" s="45"/>
      <c r="D91" s="45">
        <f>-Jan!I446</f>
        <v>-30198.06</v>
      </c>
      <c r="E91" s="45">
        <f>-Fev!L469</f>
        <v>-42079.31</v>
      </c>
      <c r="F91" s="45">
        <v>-42079.31</v>
      </c>
      <c r="G91" s="45"/>
      <c r="H91" s="45">
        <f t="shared" si="98"/>
        <v>-114356.68</v>
      </c>
      <c r="I91" s="46" t="str">
        <f t="shared" si="99"/>
        <v>-</v>
      </c>
      <c r="J91" s="45"/>
      <c r="K91" s="45"/>
      <c r="L91" s="45"/>
      <c r="M91" s="45"/>
      <c r="N91" s="45">
        <f t="shared" si="100"/>
        <v>0</v>
      </c>
      <c r="O91" s="46" t="str">
        <f t="shared" si="101"/>
        <v>-</v>
      </c>
      <c r="P91" s="45"/>
      <c r="Q91" s="45"/>
      <c r="R91" s="45"/>
      <c r="S91" s="45"/>
      <c r="T91" s="45">
        <f t="shared" si="102"/>
        <v>0</v>
      </c>
      <c r="U91" s="46" t="str">
        <f t="shared" si="107"/>
        <v>-</v>
      </c>
      <c r="V91" s="45">
        <f t="shared" si="103"/>
        <v>-114356.68</v>
      </c>
      <c r="W91" s="46" t="str">
        <f t="shared" si="104"/>
        <v>-</v>
      </c>
      <c r="X91" s="37"/>
      <c r="Y91" s="37"/>
      <c r="Z91" s="5"/>
    </row>
    <row r="92" spans="1:26" s="9" customFormat="1" x14ac:dyDescent="0.25">
      <c r="A92" s="43" t="s">
        <v>1093</v>
      </c>
      <c r="B92" s="44" t="s">
        <v>1094</v>
      </c>
      <c r="C92" s="45"/>
      <c r="D92" s="45">
        <f>-D166</f>
        <v>-11704</v>
      </c>
      <c r="E92" s="45">
        <f>-E166</f>
        <v>-2044</v>
      </c>
      <c r="F92" s="45">
        <v>-2044</v>
      </c>
      <c r="G92" s="45"/>
      <c r="H92" s="45"/>
      <c r="I92" s="46" t="str">
        <f t="shared" si="99"/>
        <v>-</v>
      </c>
      <c r="J92" s="45"/>
      <c r="K92" s="45"/>
      <c r="L92" s="45"/>
      <c r="M92" s="45"/>
      <c r="N92" s="45">
        <f t="shared" ref="N92" si="108">SUM(J92:M92)</f>
        <v>0</v>
      </c>
      <c r="O92" s="46" t="str">
        <f t="shared" ref="O92" si="109">IF(C92=0,"-",N92/C92)</f>
        <v>-</v>
      </c>
      <c r="P92" s="45"/>
      <c r="Q92" s="45"/>
      <c r="R92" s="45"/>
      <c r="S92" s="45"/>
      <c r="T92" s="45"/>
      <c r="U92" s="46"/>
      <c r="V92" s="45">
        <f t="shared" ref="V92" si="110">H92+N92+T92</f>
        <v>0</v>
      </c>
      <c r="W92" s="46" t="str">
        <f t="shared" ref="W92" si="111">IF(C92=0,"-",V92/C92)</f>
        <v>-</v>
      </c>
      <c r="X92" s="37"/>
      <c r="Y92" s="37"/>
      <c r="Z92" s="5"/>
    </row>
    <row r="93" spans="1:26" s="23" customFormat="1" x14ac:dyDescent="0.25">
      <c r="A93" s="39" t="s">
        <v>166</v>
      </c>
      <c r="B93" s="40" t="s">
        <v>167</v>
      </c>
      <c r="C93" s="41">
        <f>SUM(C94:C99)</f>
        <v>0</v>
      </c>
      <c r="D93" s="41">
        <f>SUM(D94:D99)</f>
        <v>-43587.320000000007</v>
      </c>
      <c r="E93" s="41">
        <f>SUM(E94:E99)</f>
        <v>-56905.51</v>
      </c>
      <c r="F93" s="41">
        <f>SUM(F94:F99)</f>
        <v>-56905.51</v>
      </c>
      <c r="G93" s="41">
        <f t="shared" ref="G93" si="112">SUM(G94:G99)</f>
        <v>0</v>
      </c>
      <c r="H93" s="41">
        <f t="shared" ref="H93:H100" si="113">SUM(D93:G93)</f>
        <v>-157398.34000000003</v>
      </c>
      <c r="I93" s="42" t="str">
        <f t="shared" ref="I93:I99" si="114">IF(C93=0,"-",H93/C93)</f>
        <v>-</v>
      </c>
      <c r="J93" s="41">
        <f>SUM(J94:J99)</f>
        <v>0</v>
      </c>
      <c r="K93" s="41">
        <f>SUM(K94:K99)</f>
        <v>0</v>
      </c>
      <c r="L93" s="41">
        <f>SUM(L94:L99)</f>
        <v>0</v>
      </c>
      <c r="M93" s="41">
        <f t="shared" ref="M93" si="115">SUM(M94:M99)</f>
        <v>0</v>
      </c>
      <c r="N93" s="41">
        <f t="shared" ref="N93:N100" si="116">SUM(J93:M93)</f>
        <v>0</v>
      </c>
      <c r="O93" s="42" t="str">
        <f t="shared" si="101"/>
        <v>-</v>
      </c>
      <c r="P93" s="41">
        <f t="shared" ref="P93:S93" si="117">SUM(P94:P99)</f>
        <v>0</v>
      </c>
      <c r="Q93" s="41">
        <f t="shared" si="117"/>
        <v>0</v>
      </c>
      <c r="R93" s="41">
        <f t="shared" si="117"/>
        <v>0</v>
      </c>
      <c r="S93" s="41">
        <f t="shared" si="117"/>
        <v>0</v>
      </c>
      <c r="T93" s="41">
        <f t="shared" si="102"/>
        <v>0</v>
      </c>
      <c r="U93" s="42" t="str">
        <f t="shared" si="107"/>
        <v>-</v>
      </c>
      <c r="V93" s="41">
        <f t="shared" si="103"/>
        <v>-157398.34000000003</v>
      </c>
      <c r="W93" s="42" t="str">
        <f t="shared" si="104"/>
        <v>-</v>
      </c>
      <c r="X93" s="37"/>
      <c r="Y93" s="37"/>
      <c r="Z93" s="5"/>
    </row>
    <row r="94" spans="1:26" s="9" customFormat="1" ht="28.8" x14ac:dyDescent="0.25">
      <c r="A94" s="43" t="s">
        <v>168</v>
      </c>
      <c r="B94" s="44" t="s">
        <v>169</v>
      </c>
      <c r="C94" s="45"/>
      <c r="D94" s="45">
        <f>-Jan!K356</f>
        <v>-31686.77</v>
      </c>
      <c r="E94" s="45">
        <f>-Fev!L372</f>
        <v>-41807.1</v>
      </c>
      <c r="F94" s="45">
        <v>-41807.1</v>
      </c>
      <c r="G94" s="45"/>
      <c r="H94" s="45">
        <f t="shared" si="113"/>
        <v>-115300.97</v>
      </c>
      <c r="I94" s="46" t="str">
        <f t="shared" si="114"/>
        <v>-</v>
      </c>
      <c r="J94" s="45"/>
      <c r="K94" s="45"/>
      <c r="L94" s="45"/>
      <c r="M94" s="45"/>
      <c r="N94" s="45">
        <f t="shared" si="116"/>
        <v>0</v>
      </c>
      <c r="O94" s="46" t="str">
        <f t="shared" si="101"/>
        <v>-</v>
      </c>
      <c r="P94" s="45"/>
      <c r="Q94" s="45"/>
      <c r="R94" s="45"/>
      <c r="S94" s="45"/>
      <c r="T94" s="45">
        <f t="shared" si="102"/>
        <v>0</v>
      </c>
      <c r="U94" s="46" t="str">
        <f t="shared" si="107"/>
        <v>-</v>
      </c>
      <c r="V94" s="45">
        <f t="shared" si="103"/>
        <v>-115300.97</v>
      </c>
      <c r="W94" s="46" t="str">
        <f t="shared" si="104"/>
        <v>-</v>
      </c>
      <c r="X94" s="37"/>
      <c r="Y94" s="37"/>
      <c r="Z94" s="5"/>
    </row>
    <row r="95" spans="1:26" s="9" customFormat="1" x14ac:dyDescent="0.25">
      <c r="A95" s="43" t="s">
        <v>170</v>
      </c>
      <c r="B95" s="44" t="s">
        <v>171</v>
      </c>
      <c r="C95" s="45"/>
      <c r="D95" s="45">
        <f>-Jan!K363</f>
        <v>-4930</v>
      </c>
      <c r="E95" s="45">
        <f>-Fev!L379</f>
        <v>-3565.4</v>
      </c>
      <c r="F95" s="45">
        <v>-3565.4</v>
      </c>
      <c r="G95" s="45"/>
      <c r="H95" s="45">
        <f t="shared" si="113"/>
        <v>-12060.8</v>
      </c>
      <c r="I95" s="46" t="str">
        <f t="shared" si="114"/>
        <v>-</v>
      </c>
      <c r="J95" s="45"/>
      <c r="K95" s="45"/>
      <c r="L95" s="45"/>
      <c r="M95" s="45"/>
      <c r="N95" s="45">
        <f t="shared" si="116"/>
        <v>0</v>
      </c>
      <c r="O95" s="46" t="str">
        <f t="shared" si="101"/>
        <v>-</v>
      </c>
      <c r="P95" s="45"/>
      <c r="Q95" s="45"/>
      <c r="R95" s="45"/>
      <c r="S95" s="45"/>
      <c r="T95" s="45">
        <f t="shared" si="102"/>
        <v>0</v>
      </c>
      <c r="U95" s="46" t="str">
        <f t="shared" si="107"/>
        <v>-</v>
      </c>
      <c r="V95" s="45">
        <f t="shared" si="103"/>
        <v>-12060.8</v>
      </c>
      <c r="W95" s="46" t="str">
        <f t="shared" si="104"/>
        <v>-</v>
      </c>
      <c r="X95" s="37"/>
      <c r="Y95" s="37"/>
      <c r="Z95" s="5"/>
    </row>
    <row r="96" spans="1:26" s="9" customFormat="1" x14ac:dyDescent="0.25">
      <c r="A96" s="43" t="s">
        <v>172</v>
      </c>
      <c r="B96" s="44" t="s">
        <v>173</v>
      </c>
      <c r="C96" s="45"/>
      <c r="D96" s="45">
        <v>0</v>
      </c>
      <c r="E96" s="45">
        <v>0</v>
      </c>
      <c r="F96" s="45">
        <v>0</v>
      </c>
      <c r="G96" s="45"/>
      <c r="H96" s="45">
        <f t="shared" si="113"/>
        <v>0</v>
      </c>
      <c r="I96" s="46" t="str">
        <f t="shared" si="114"/>
        <v>-</v>
      </c>
      <c r="J96" s="45"/>
      <c r="K96" s="45"/>
      <c r="L96" s="45"/>
      <c r="M96" s="45"/>
      <c r="N96" s="45">
        <f t="shared" si="116"/>
        <v>0</v>
      </c>
      <c r="O96" s="46" t="str">
        <f t="shared" si="101"/>
        <v>-</v>
      </c>
      <c r="P96" s="45"/>
      <c r="Q96" s="45"/>
      <c r="R96" s="45"/>
      <c r="S96" s="45"/>
      <c r="T96" s="45">
        <f t="shared" si="102"/>
        <v>0</v>
      </c>
      <c r="U96" s="46" t="str">
        <f t="shared" si="107"/>
        <v>-</v>
      </c>
      <c r="V96" s="45">
        <f t="shared" si="103"/>
        <v>0</v>
      </c>
      <c r="W96" s="46" t="str">
        <f t="shared" si="104"/>
        <v>-</v>
      </c>
      <c r="X96" s="37"/>
      <c r="Y96" s="37"/>
      <c r="Z96" s="5"/>
    </row>
    <row r="97" spans="1:26" s="9" customFormat="1" x14ac:dyDescent="0.25">
      <c r="A97" s="43" t="s">
        <v>174</v>
      </c>
      <c r="B97" s="44" t="s">
        <v>175</v>
      </c>
      <c r="C97" s="45"/>
      <c r="D97" s="45">
        <f>-Jan!K366</f>
        <v>-6750.55</v>
      </c>
      <c r="E97" s="45">
        <f>-Fev!L382</f>
        <v>-6315.01</v>
      </c>
      <c r="F97" s="45">
        <v>-6315.01</v>
      </c>
      <c r="G97" s="45"/>
      <c r="H97" s="45">
        <f t="shared" si="113"/>
        <v>-19380.57</v>
      </c>
      <c r="I97" s="46" t="str">
        <f t="shared" si="114"/>
        <v>-</v>
      </c>
      <c r="J97" s="45"/>
      <c r="K97" s="45"/>
      <c r="L97" s="45"/>
      <c r="M97" s="45"/>
      <c r="N97" s="45">
        <f t="shared" si="116"/>
        <v>0</v>
      </c>
      <c r="O97" s="46" t="str">
        <f t="shared" si="101"/>
        <v>-</v>
      </c>
      <c r="P97" s="45"/>
      <c r="Q97" s="45"/>
      <c r="R97" s="45"/>
      <c r="S97" s="45"/>
      <c r="T97" s="45">
        <f t="shared" si="102"/>
        <v>0</v>
      </c>
      <c r="U97" s="46" t="str">
        <f t="shared" si="107"/>
        <v>-</v>
      </c>
      <c r="V97" s="45">
        <f t="shared" si="103"/>
        <v>-19380.57</v>
      </c>
      <c r="W97" s="46" t="str">
        <f t="shared" si="104"/>
        <v>-</v>
      </c>
      <c r="X97" s="37"/>
      <c r="Y97" s="37"/>
      <c r="Z97" s="5"/>
    </row>
    <row r="98" spans="1:26" s="9" customFormat="1" x14ac:dyDescent="0.25">
      <c r="A98" s="43" t="s">
        <v>176</v>
      </c>
      <c r="B98" s="62" t="s">
        <v>177</v>
      </c>
      <c r="C98" s="45"/>
      <c r="D98" s="45">
        <v>0</v>
      </c>
      <c r="E98" s="45">
        <v>0</v>
      </c>
      <c r="F98" s="45">
        <v>0</v>
      </c>
      <c r="G98" s="45"/>
      <c r="H98" s="45">
        <f t="shared" si="113"/>
        <v>0</v>
      </c>
      <c r="I98" s="46" t="str">
        <f t="shared" si="114"/>
        <v>-</v>
      </c>
      <c r="J98" s="45"/>
      <c r="K98" s="45"/>
      <c r="L98" s="45"/>
      <c r="M98" s="45"/>
      <c r="N98" s="45">
        <f t="shared" si="116"/>
        <v>0</v>
      </c>
      <c r="O98" s="46" t="str">
        <f>IF(C98=0,"-",N98/C98)</f>
        <v>-</v>
      </c>
      <c r="P98" s="45"/>
      <c r="Q98" s="45"/>
      <c r="R98" s="45"/>
      <c r="S98" s="45"/>
      <c r="T98" s="45">
        <f>SUM(P98:S98)</f>
        <v>0</v>
      </c>
      <c r="U98" s="46" t="str">
        <f>IF(C98=0,"-",T98/C98)</f>
        <v>-</v>
      </c>
      <c r="V98" s="45">
        <f>H98+N98+T98</f>
        <v>0</v>
      </c>
      <c r="W98" s="46" t="str">
        <f>IF(C98=0,"-",V98/C98)</f>
        <v>-</v>
      </c>
      <c r="X98" s="37"/>
      <c r="Y98" s="37"/>
      <c r="Z98" s="5"/>
    </row>
    <row r="99" spans="1:26" s="9" customFormat="1" x14ac:dyDescent="0.25">
      <c r="A99" s="43" t="s">
        <v>178</v>
      </c>
      <c r="B99" s="44" t="s">
        <v>179</v>
      </c>
      <c r="C99" s="45"/>
      <c r="D99" s="45">
        <f>-Jan!K369</f>
        <v>-220</v>
      </c>
      <c r="E99" s="45">
        <f>-Fev!L385-3570</f>
        <v>-5218</v>
      </c>
      <c r="F99" s="45">
        <v>-5218</v>
      </c>
      <c r="G99" s="45"/>
      <c r="H99" s="45">
        <f t="shared" si="113"/>
        <v>-10656</v>
      </c>
      <c r="I99" s="46" t="str">
        <f t="shared" si="114"/>
        <v>-</v>
      </c>
      <c r="J99" s="45"/>
      <c r="K99" s="45"/>
      <c r="L99" s="45"/>
      <c r="M99" s="45"/>
      <c r="N99" s="45">
        <f t="shared" si="116"/>
        <v>0</v>
      </c>
      <c r="O99" s="46" t="str">
        <f t="shared" si="101"/>
        <v>-</v>
      </c>
      <c r="P99" s="45"/>
      <c r="Q99" s="45"/>
      <c r="R99" s="45"/>
      <c r="S99" s="45"/>
      <c r="T99" s="45">
        <f t="shared" si="102"/>
        <v>0</v>
      </c>
      <c r="U99" s="46" t="str">
        <f t="shared" si="107"/>
        <v>-</v>
      </c>
      <c r="V99" s="45">
        <f t="shared" si="103"/>
        <v>-10656</v>
      </c>
      <c r="W99" s="46" t="str">
        <f t="shared" si="104"/>
        <v>-</v>
      </c>
      <c r="X99" s="37"/>
      <c r="Y99" s="37"/>
      <c r="Z99" s="5"/>
    </row>
    <row r="100" spans="1:26" s="5" customFormat="1" x14ac:dyDescent="0.25">
      <c r="A100" s="39" t="s">
        <v>180</v>
      </c>
      <c r="B100" s="40" t="s">
        <v>181</v>
      </c>
      <c r="C100" s="41">
        <f>C101+C113+C122+C129+C135</f>
        <v>0</v>
      </c>
      <c r="D100" s="41">
        <f>D101+D113+D122+D129+D135</f>
        <v>-98593.71</v>
      </c>
      <c r="E100" s="41">
        <f>E101+E113+E122+E129+E135</f>
        <v>-150182.59</v>
      </c>
      <c r="F100" s="41">
        <f>F101+F113+F122+F129+F135</f>
        <v>-150182.59</v>
      </c>
      <c r="G100" s="41">
        <f>G101+G113+G122+G129+G135</f>
        <v>0</v>
      </c>
      <c r="H100" s="41">
        <f t="shared" si="113"/>
        <v>-398958.89</v>
      </c>
      <c r="I100" s="42" t="str">
        <f t="shared" si="99"/>
        <v>-</v>
      </c>
      <c r="J100" s="41">
        <f>J101+J113+J122+J129+J135</f>
        <v>0</v>
      </c>
      <c r="K100" s="41">
        <f>K101+K113+K122+K129+K135</f>
        <v>0</v>
      </c>
      <c r="L100" s="41">
        <f>L101+L113+L122+L129+L135</f>
        <v>0</v>
      </c>
      <c r="M100" s="41">
        <f>M101+M113+M122+M129+M135</f>
        <v>0</v>
      </c>
      <c r="N100" s="41">
        <f t="shared" si="116"/>
        <v>0</v>
      </c>
      <c r="O100" s="42" t="str">
        <f t="shared" si="101"/>
        <v>-</v>
      </c>
      <c r="P100" s="41">
        <f t="shared" ref="P100:S100" si="118">P101+P113+P122+P129+P135</f>
        <v>0</v>
      </c>
      <c r="Q100" s="41">
        <f t="shared" si="118"/>
        <v>0</v>
      </c>
      <c r="R100" s="41">
        <f t="shared" si="118"/>
        <v>0</v>
      </c>
      <c r="S100" s="41">
        <f t="shared" si="118"/>
        <v>0</v>
      </c>
      <c r="T100" s="41">
        <f>SUM(P100:S100)</f>
        <v>0</v>
      </c>
      <c r="U100" s="42" t="str">
        <f>IF(C100=0,"-",T100/C100)</f>
        <v>-</v>
      </c>
      <c r="V100" s="41">
        <f>H100+N100+T100</f>
        <v>-398958.89</v>
      </c>
      <c r="W100" s="42" t="str">
        <f>IF(C100=0,"-",V100/C100)</f>
        <v>-</v>
      </c>
      <c r="X100" s="37"/>
      <c r="Y100" s="37"/>
    </row>
    <row r="101" spans="1:26" s="5" customFormat="1" x14ac:dyDescent="0.25">
      <c r="A101" s="39" t="s">
        <v>182</v>
      </c>
      <c r="B101" s="40" t="s">
        <v>183</v>
      </c>
      <c r="C101" s="41">
        <f>SUM(C102:C112)</f>
        <v>0</v>
      </c>
      <c r="D101" s="41">
        <f t="shared" ref="D101:G101" si="119">SUM(D102:D112)</f>
        <v>-3252.34</v>
      </c>
      <c r="E101" s="41">
        <f t="shared" si="119"/>
        <v>-6357.4000000000005</v>
      </c>
      <c r="F101" s="41">
        <f t="shared" ref="F101" si="120">SUM(F102:F112)</f>
        <v>-6357.4000000000005</v>
      </c>
      <c r="G101" s="41">
        <f t="shared" si="119"/>
        <v>0</v>
      </c>
      <c r="H101" s="41">
        <f t="shared" si="98"/>
        <v>-15967.140000000003</v>
      </c>
      <c r="I101" s="42" t="str">
        <f t="shared" si="99"/>
        <v>-</v>
      </c>
      <c r="J101" s="41">
        <f t="shared" ref="J101:M101" si="121">SUM(J102:J112)</f>
        <v>0</v>
      </c>
      <c r="K101" s="41">
        <f t="shared" si="121"/>
        <v>0</v>
      </c>
      <c r="L101" s="41">
        <f t="shared" si="121"/>
        <v>0</v>
      </c>
      <c r="M101" s="41">
        <f t="shared" si="121"/>
        <v>0</v>
      </c>
      <c r="N101" s="41">
        <f t="shared" si="100"/>
        <v>0</v>
      </c>
      <c r="O101" s="42" t="str">
        <f t="shared" si="101"/>
        <v>-</v>
      </c>
      <c r="P101" s="41">
        <f t="shared" ref="P101:S101" si="122">SUM(P102:P112)</f>
        <v>0</v>
      </c>
      <c r="Q101" s="41">
        <f t="shared" si="122"/>
        <v>0</v>
      </c>
      <c r="R101" s="41">
        <f t="shared" si="122"/>
        <v>0</v>
      </c>
      <c r="S101" s="41">
        <f t="shared" si="122"/>
        <v>0</v>
      </c>
      <c r="T101" s="41">
        <f t="shared" si="102"/>
        <v>0</v>
      </c>
      <c r="U101" s="42" t="str">
        <f t="shared" si="107"/>
        <v>-</v>
      </c>
      <c r="V101" s="41">
        <f t="shared" si="103"/>
        <v>-15967.140000000003</v>
      </c>
      <c r="W101" s="42" t="str">
        <f t="shared" si="104"/>
        <v>-</v>
      </c>
      <c r="X101" s="37"/>
      <c r="Y101" s="37"/>
    </row>
    <row r="102" spans="1:26" s="8" customFormat="1" x14ac:dyDescent="0.25">
      <c r="A102" s="43" t="s">
        <v>184</v>
      </c>
      <c r="B102" s="62" t="s">
        <v>185</v>
      </c>
      <c r="C102" s="45"/>
      <c r="D102" s="45">
        <v>0</v>
      </c>
      <c r="E102" s="45">
        <v>0</v>
      </c>
      <c r="F102" s="45">
        <v>0</v>
      </c>
      <c r="G102" s="45"/>
      <c r="H102" s="45">
        <f t="shared" si="98"/>
        <v>0</v>
      </c>
      <c r="I102" s="46" t="str">
        <f t="shared" si="99"/>
        <v>-</v>
      </c>
      <c r="J102" s="45"/>
      <c r="K102" s="45"/>
      <c r="L102" s="45"/>
      <c r="M102" s="45"/>
      <c r="N102" s="45">
        <f t="shared" si="100"/>
        <v>0</v>
      </c>
      <c r="O102" s="46" t="str">
        <f t="shared" si="101"/>
        <v>-</v>
      </c>
      <c r="P102" s="45"/>
      <c r="Q102" s="45"/>
      <c r="R102" s="45"/>
      <c r="S102" s="45"/>
      <c r="T102" s="45">
        <f t="shared" si="102"/>
        <v>0</v>
      </c>
      <c r="U102" s="46" t="str">
        <f t="shared" si="107"/>
        <v>-</v>
      </c>
      <c r="V102" s="45">
        <f t="shared" si="103"/>
        <v>0</v>
      </c>
      <c r="W102" s="46" t="str">
        <f t="shared" si="104"/>
        <v>-</v>
      </c>
      <c r="X102" s="37"/>
      <c r="Y102" s="37"/>
      <c r="Z102" s="5"/>
    </row>
    <row r="103" spans="1:26" s="8" customFormat="1" x14ac:dyDescent="0.25">
      <c r="A103" s="43" t="s">
        <v>186</v>
      </c>
      <c r="B103" s="62" t="s">
        <v>187</v>
      </c>
      <c r="C103" s="45"/>
      <c r="D103" s="45">
        <v>0</v>
      </c>
      <c r="E103" s="45">
        <v>0</v>
      </c>
      <c r="F103" s="45">
        <v>0</v>
      </c>
      <c r="G103" s="45"/>
      <c r="H103" s="45">
        <f t="shared" si="98"/>
        <v>0</v>
      </c>
      <c r="I103" s="46" t="str">
        <f t="shared" si="99"/>
        <v>-</v>
      </c>
      <c r="J103" s="45"/>
      <c r="K103" s="45"/>
      <c r="L103" s="45"/>
      <c r="M103" s="45"/>
      <c r="N103" s="45">
        <f t="shared" si="100"/>
        <v>0</v>
      </c>
      <c r="O103" s="46" t="str">
        <f t="shared" si="101"/>
        <v>-</v>
      </c>
      <c r="P103" s="45"/>
      <c r="Q103" s="45"/>
      <c r="R103" s="45"/>
      <c r="S103" s="45"/>
      <c r="T103" s="45">
        <f t="shared" si="102"/>
        <v>0</v>
      </c>
      <c r="U103" s="46" t="str">
        <f t="shared" si="107"/>
        <v>-</v>
      </c>
      <c r="V103" s="45">
        <f t="shared" si="103"/>
        <v>0</v>
      </c>
      <c r="W103" s="46" t="str">
        <f t="shared" si="104"/>
        <v>-</v>
      </c>
      <c r="X103" s="37"/>
      <c r="Y103" s="37"/>
      <c r="Z103" s="5"/>
    </row>
    <row r="104" spans="1:26" s="8" customFormat="1" x14ac:dyDescent="0.25">
      <c r="A104" s="43" t="s">
        <v>188</v>
      </c>
      <c r="B104" s="62" t="s">
        <v>189</v>
      </c>
      <c r="C104" s="45"/>
      <c r="D104" s="45">
        <v>0</v>
      </c>
      <c r="E104" s="45">
        <v>0</v>
      </c>
      <c r="F104" s="45">
        <v>0</v>
      </c>
      <c r="G104" s="45"/>
      <c r="H104" s="45">
        <f t="shared" si="98"/>
        <v>0</v>
      </c>
      <c r="I104" s="46" t="str">
        <f t="shared" si="99"/>
        <v>-</v>
      </c>
      <c r="J104" s="45"/>
      <c r="K104" s="45"/>
      <c r="L104" s="45"/>
      <c r="M104" s="45"/>
      <c r="N104" s="45">
        <f t="shared" si="100"/>
        <v>0</v>
      </c>
      <c r="O104" s="46" t="str">
        <f t="shared" si="101"/>
        <v>-</v>
      </c>
      <c r="P104" s="45"/>
      <c r="Q104" s="45"/>
      <c r="R104" s="45"/>
      <c r="S104" s="45"/>
      <c r="T104" s="45">
        <f t="shared" si="102"/>
        <v>0</v>
      </c>
      <c r="U104" s="46" t="str">
        <f t="shared" si="107"/>
        <v>-</v>
      </c>
      <c r="V104" s="45">
        <f t="shared" si="103"/>
        <v>0</v>
      </c>
      <c r="W104" s="46" t="str">
        <f t="shared" si="104"/>
        <v>-</v>
      </c>
      <c r="X104" s="37"/>
      <c r="Y104" s="37"/>
      <c r="Z104" s="5"/>
    </row>
    <row r="105" spans="1:26" s="8" customFormat="1" x14ac:dyDescent="0.25">
      <c r="A105" s="43" t="s">
        <v>190</v>
      </c>
      <c r="B105" s="62" t="s">
        <v>191</v>
      </c>
      <c r="C105" s="45"/>
      <c r="D105" s="45">
        <f>-Jan!I376</f>
        <v>-1690.7</v>
      </c>
      <c r="E105" s="45">
        <f>-Fev!L399-Fev!L393</f>
        <v>-5892.1</v>
      </c>
      <c r="F105" s="45">
        <v>-5892.1</v>
      </c>
      <c r="G105" s="45"/>
      <c r="H105" s="45">
        <f t="shared" si="98"/>
        <v>-13474.900000000001</v>
      </c>
      <c r="I105" s="46" t="str">
        <f t="shared" si="99"/>
        <v>-</v>
      </c>
      <c r="J105" s="45"/>
      <c r="K105" s="45"/>
      <c r="L105" s="45"/>
      <c r="M105" s="45"/>
      <c r="N105" s="45">
        <f t="shared" si="100"/>
        <v>0</v>
      </c>
      <c r="O105" s="46" t="str">
        <f t="shared" si="101"/>
        <v>-</v>
      </c>
      <c r="P105" s="45"/>
      <c r="Q105" s="45"/>
      <c r="R105" s="45"/>
      <c r="S105" s="45"/>
      <c r="T105" s="45">
        <f t="shared" si="102"/>
        <v>0</v>
      </c>
      <c r="U105" s="46" t="str">
        <f t="shared" si="107"/>
        <v>-</v>
      </c>
      <c r="V105" s="45">
        <f t="shared" si="103"/>
        <v>-13474.900000000001</v>
      </c>
      <c r="W105" s="46" t="str">
        <f t="shared" si="104"/>
        <v>-</v>
      </c>
      <c r="X105" s="37"/>
      <c r="Y105" s="37"/>
      <c r="Z105" s="5"/>
    </row>
    <row r="106" spans="1:26" s="8" customFormat="1" x14ac:dyDescent="0.25">
      <c r="A106" s="43" t="s">
        <v>192</v>
      </c>
      <c r="B106" s="62" t="s">
        <v>193</v>
      </c>
      <c r="C106" s="45"/>
      <c r="D106" s="45">
        <v>0</v>
      </c>
      <c r="E106" s="45">
        <v>0</v>
      </c>
      <c r="F106" s="45">
        <v>0</v>
      </c>
      <c r="G106" s="45"/>
      <c r="H106" s="45">
        <f t="shared" si="98"/>
        <v>0</v>
      </c>
      <c r="I106" s="46" t="str">
        <f t="shared" si="99"/>
        <v>-</v>
      </c>
      <c r="J106" s="45"/>
      <c r="K106" s="45"/>
      <c r="L106" s="45"/>
      <c r="M106" s="45"/>
      <c r="N106" s="45">
        <f t="shared" si="100"/>
        <v>0</v>
      </c>
      <c r="O106" s="46" t="str">
        <f t="shared" si="101"/>
        <v>-</v>
      </c>
      <c r="P106" s="45"/>
      <c r="Q106" s="45"/>
      <c r="R106" s="45"/>
      <c r="S106" s="45"/>
      <c r="T106" s="45">
        <f t="shared" si="102"/>
        <v>0</v>
      </c>
      <c r="U106" s="46" t="str">
        <f t="shared" si="107"/>
        <v>-</v>
      </c>
      <c r="V106" s="45">
        <f t="shared" si="103"/>
        <v>0</v>
      </c>
      <c r="W106" s="46" t="str">
        <f t="shared" si="104"/>
        <v>-</v>
      </c>
      <c r="X106" s="37"/>
      <c r="Y106" s="37"/>
      <c r="Z106" s="5"/>
    </row>
    <row r="107" spans="1:26" s="8" customFormat="1" x14ac:dyDescent="0.25">
      <c r="A107" s="43" t="s">
        <v>194</v>
      </c>
      <c r="B107" s="62" t="s">
        <v>195</v>
      </c>
      <c r="C107" s="45"/>
      <c r="D107" s="45">
        <v>0</v>
      </c>
      <c r="E107" s="45">
        <v>0</v>
      </c>
      <c r="F107" s="45">
        <v>0</v>
      </c>
      <c r="G107" s="45"/>
      <c r="H107" s="45">
        <f t="shared" si="98"/>
        <v>0</v>
      </c>
      <c r="I107" s="46" t="str">
        <f t="shared" si="99"/>
        <v>-</v>
      </c>
      <c r="J107" s="45"/>
      <c r="K107" s="45"/>
      <c r="L107" s="45"/>
      <c r="M107" s="45"/>
      <c r="N107" s="45">
        <f t="shared" si="100"/>
        <v>0</v>
      </c>
      <c r="O107" s="46" t="str">
        <f t="shared" si="101"/>
        <v>-</v>
      </c>
      <c r="P107" s="45"/>
      <c r="Q107" s="45"/>
      <c r="R107" s="45"/>
      <c r="S107" s="45"/>
      <c r="T107" s="45">
        <f t="shared" si="102"/>
        <v>0</v>
      </c>
      <c r="U107" s="46" t="str">
        <f t="shared" si="107"/>
        <v>-</v>
      </c>
      <c r="V107" s="45">
        <f t="shared" si="103"/>
        <v>0</v>
      </c>
      <c r="W107" s="46" t="str">
        <f t="shared" si="104"/>
        <v>-</v>
      </c>
      <c r="X107" s="37"/>
      <c r="Y107" s="37"/>
      <c r="Z107" s="5"/>
    </row>
    <row r="108" spans="1:26" s="8" customFormat="1" x14ac:dyDescent="0.25">
      <c r="A108" s="43" t="s">
        <v>196</v>
      </c>
      <c r="B108" s="62" t="s">
        <v>197</v>
      </c>
      <c r="C108" s="45"/>
      <c r="D108" s="45">
        <v>0</v>
      </c>
      <c r="E108" s="45">
        <v>0</v>
      </c>
      <c r="F108" s="45">
        <v>0</v>
      </c>
      <c r="G108" s="45"/>
      <c r="H108" s="45">
        <f t="shared" si="98"/>
        <v>0</v>
      </c>
      <c r="I108" s="46" t="str">
        <f t="shared" si="99"/>
        <v>-</v>
      </c>
      <c r="J108" s="45"/>
      <c r="K108" s="45"/>
      <c r="L108" s="45"/>
      <c r="M108" s="45"/>
      <c r="N108" s="45">
        <f t="shared" si="100"/>
        <v>0</v>
      </c>
      <c r="O108" s="46" t="str">
        <f t="shared" si="101"/>
        <v>-</v>
      </c>
      <c r="P108" s="45"/>
      <c r="Q108" s="45"/>
      <c r="R108" s="45"/>
      <c r="S108" s="45"/>
      <c r="T108" s="45">
        <f t="shared" si="102"/>
        <v>0</v>
      </c>
      <c r="U108" s="46" t="str">
        <f t="shared" si="107"/>
        <v>-</v>
      </c>
      <c r="V108" s="45">
        <f t="shared" si="103"/>
        <v>0</v>
      </c>
      <c r="W108" s="46" t="str">
        <f t="shared" si="104"/>
        <v>-</v>
      </c>
      <c r="X108" s="37"/>
      <c r="Y108" s="37"/>
      <c r="Z108" s="5"/>
    </row>
    <row r="109" spans="1:26" s="8" customFormat="1" x14ac:dyDescent="0.25">
      <c r="A109" s="43" t="s">
        <v>198</v>
      </c>
      <c r="B109" s="62" t="s">
        <v>199</v>
      </c>
      <c r="C109" s="45"/>
      <c r="D109" s="45">
        <v>0</v>
      </c>
      <c r="E109" s="45">
        <v>0</v>
      </c>
      <c r="F109" s="45">
        <v>0</v>
      </c>
      <c r="G109" s="45"/>
      <c r="H109" s="45">
        <f t="shared" si="98"/>
        <v>0</v>
      </c>
      <c r="I109" s="46" t="str">
        <f t="shared" si="99"/>
        <v>-</v>
      </c>
      <c r="J109" s="45"/>
      <c r="K109" s="45"/>
      <c r="L109" s="45"/>
      <c r="M109" s="45"/>
      <c r="N109" s="45">
        <f t="shared" si="100"/>
        <v>0</v>
      </c>
      <c r="O109" s="46" t="str">
        <f t="shared" si="101"/>
        <v>-</v>
      </c>
      <c r="P109" s="45"/>
      <c r="Q109" s="45"/>
      <c r="R109" s="45"/>
      <c r="S109" s="45"/>
      <c r="T109" s="45">
        <f t="shared" si="102"/>
        <v>0</v>
      </c>
      <c r="U109" s="46" t="str">
        <f t="shared" si="107"/>
        <v>-</v>
      </c>
      <c r="V109" s="45">
        <f t="shared" si="103"/>
        <v>0</v>
      </c>
      <c r="W109" s="46" t="str">
        <f t="shared" si="104"/>
        <v>-</v>
      </c>
      <c r="X109" s="37"/>
      <c r="Y109" s="37"/>
      <c r="Z109" s="5"/>
    </row>
    <row r="110" spans="1:26" s="8" customFormat="1" x14ac:dyDescent="0.25">
      <c r="A110" s="43" t="s">
        <v>200</v>
      </c>
      <c r="B110" s="62" t="s">
        <v>201</v>
      </c>
      <c r="C110" s="45"/>
      <c r="D110" s="45">
        <f>-Jan!I379-1379</f>
        <v>-1561.6399999999999</v>
      </c>
      <c r="E110" s="45">
        <f>-Fev!L396</f>
        <v>-465.3</v>
      </c>
      <c r="F110" s="45">
        <v>-465.3</v>
      </c>
      <c r="G110" s="45"/>
      <c r="H110" s="45">
        <f t="shared" ref="H110:H112" si="123">SUM(D110:G110)</f>
        <v>-2492.2399999999998</v>
      </c>
      <c r="I110" s="46" t="str">
        <f t="shared" ref="I110:I112" si="124">IF(C110=0,"-",H110/C110)</f>
        <v>-</v>
      </c>
      <c r="J110" s="45"/>
      <c r="K110" s="45"/>
      <c r="L110" s="45"/>
      <c r="M110" s="45"/>
      <c r="N110" s="45">
        <f t="shared" ref="N110:N112" si="125">SUM(J110:M110)</f>
        <v>0</v>
      </c>
      <c r="O110" s="46" t="str">
        <f t="shared" ref="O110:O112" si="126">IF(C110=0,"-",N110/C110)</f>
        <v>-</v>
      </c>
      <c r="P110" s="45"/>
      <c r="Q110" s="45"/>
      <c r="R110" s="45"/>
      <c r="S110" s="45"/>
      <c r="T110" s="45">
        <f t="shared" ref="T110:T112" si="127">SUM(P110:S110)</f>
        <v>0</v>
      </c>
      <c r="U110" s="46" t="str">
        <f t="shared" ref="U110:U112" si="128">IF(C110=0,"-",T110/C110)</f>
        <v>-</v>
      </c>
      <c r="V110" s="45">
        <f t="shared" ref="V110:V112" si="129">H110+N110+T110</f>
        <v>-2492.2399999999998</v>
      </c>
      <c r="W110" s="46" t="str">
        <f t="shared" ref="W110:W112" si="130">IF(C110=0,"-",V110/C110)</f>
        <v>-</v>
      </c>
      <c r="X110" s="37"/>
      <c r="Y110" s="37"/>
      <c r="Z110" s="5"/>
    </row>
    <row r="111" spans="1:26" s="8" customFormat="1" x14ac:dyDescent="0.25">
      <c r="A111" s="43" t="s">
        <v>202</v>
      </c>
      <c r="B111" s="62" t="s">
        <v>203</v>
      </c>
      <c r="C111" s="45"/>
      <c r="D111" s="45">
        <v>0</v>
      </c>
      <c r="E111" s="45">
        <v>0</v>
      </c>
      <c r="F111" s="45">
        <v>0</v>
      </c>
      <c r="G111" s="45"/>
      <c r="H111" s="45">
        <f t="shared" si="123"/>
        <v>0</v>
      </c>
      <c r="I111" s="46" t="str">
        <f t="shared" si="124"/>
        <v>-</v>
      </c>
      <c r="J111" s="45"/>
      <c r="K111" s="45"/>
      <c r="L111" s="45"/>
      <c r="M111" s="45"/>
      <c r="N111" s="45">
        <f t="shared" si="125"/>
        <v>0</v>
      </c>
      <c r="O111" s="46" t="str">
        <f t="shared" si="126"/>
        <v>-</v>
      </c>
      <c r="P111" s="45"/>
      <c r="Q111" s="45"/>
      <c r="R111" s="45"/>
      <c r="S111" s="45"/>
      <c r="T111" s="45">
        <f t="shared" si="127"/>
        <v>0</v>
      </c>
      <c r="U111" s="46" t="str">
        <f t="shared" si="128"/>
        <v>-</v>
      </c>
      <c r="V111" s="45">
        <f t="shared" si="129"/>
        <v>0</v>
      </c>
      <c r="W111" s="46" t="str">
        <f t="shared" si="130"/>
        <v>-</v>
      </c>
      <c r="X111" s="37"/>
      <c r="Y111" s="37"/>
      <c r="Z111" s="5"/>
    </row>
    <row r="112" spans="1:26" s="8" customFormat="1" x14ac:dyDescent="0.25">
      <c r="A112" s="43" t="s">
        <v>204</v>
      </c>
      <c r="B112" s="62" t="s">
        <v>205</v>
      </c>
      <c r="C112" s="45"/>
      <c r="D112" s="45">
        <v>0</v>
      </c>
      <c r="E112" s="45">
        <v>0</v>
      </c>
      <c r="F112" s="45">
        <v>0</v>
      </c>
      <c r="G112" s="45"/>
      <c r="H112" s="45">
        <f t="shared" si="123"/>
        <v>0</v>
      </c>
      <c r="I112" s="46" t="str">
        <f t="shared" si="124"/>
        <v>-</v>
      </c>
      <c r="J112" s="45"/>
      <c r="K112" s="45"/>
      <c r="L112" s="45"/>
      <c r="M112" s="45"/>
      <c r="N112" s="45">
        <f t="shared" si="125"/>
        <v>0</v>
      </c>
      <c r="O112" s="46" t="str">
        <f t="shared" si="126"/>
        <v>-</v>
      </c>
      <c r="P112" s="45"/>
      <c r="Q112" s="45"/>
      <c r="R112" s="45"/>
      <c r="S112" s="45"/>
      <c r="T112" s="45">
        <f t="shared" si="127"/>
        <v>0</v>
      </c>
      <c r="U112" s="46" t="str">
        <f t="shared" si="128"/>
        <v>-</v>
      </c>
      <c r="V112" s="45">
        <f t="shared" si="129"/>
        <v>0</v>
      </c>
      <c r="W112" s="46" t="str">
        <f t="shared" si="130"/>
        <v>-</v>
      </c>
      <c r="X112" s="37"/>
      <c r="Y112" s="37"/>
      <c r="Z112" s="5"/>
    </row>
    <row r="113" spans="1:26" s="5" customFormat="1" x14ac:dyDescent="0.25">
      <c r="A113" s="39" t="s">
        <v>206</v>
      </c>
      <c r="B113" s="40" t="s">
        <v>207</v>
      </c>
      <c r="C113" s="41">
        <f>SUM(C114:C121)</f>
        <v>0</v>
      </c>
      <c r="D113" s="41">
        <f t="shared" ref="D113:G113" si="131">SUM(D114:D121)</f>
        <v>-42353.920000000006</v>
      </c>
      <c r="E113" s="41">
        <f t="shared" si="131"/>
        <v>-108887.04999999999</v>
      </c>
      <c r="F113" s="41">
        <f t="shared" ref="F113" si="132">SUM(F114:F121)</f>
        <v>-108887.04999999999</v>
      </c>
      <c r="G113" s="41">
        <f t="shared" si="131"/>
        <v>0</v>
      </c>
      <c r="H113" s="41">
        <f t="shared" si="98"/>
        <v>-260128.02</v>
      </c>
      <c r="I113" s="42" t="str">
        <f t="shared" si="99"/>
        <v>-</v>
      </c>
      <c r="J113" s="41">
        <f t="shared" ref="J113:M113" si="133">SUM(J114:J121)</f>
        <v>0</v>
      </c>
      <c r="K113" s="41">
        <f t="shared" si="133"/>
        <v>0</v>
      </c>
      <c r="L113" s="41">
        <f t="shared" si="133"/>
        <v>0</v>
      </c>
      <c r="M113" s="41">
        <f t="shared" si="133"/>
        <v>0</v>
      </c>
      <c r="N113" s="41">
        <f t="shared" si="100"/>
        <v>0</v>
      </c>
      <c r="O113" s="42" t="str">
        <f t="shared" si="101"/>
        <v>-</v>
      </c>
      <c r="P113" s="41">
        <f t="shared" ref="P113:S113" si="134">SUM(P114:P121)</f>
        <v>0</v>
      </c>
      <c r="Q113" s="41">
        <f t="shared" si="134"/>
        <v>0</v>
      </c>
      <c r="R113" s="41">
        <f t="shared" si="134"/>
        <v>0</v>
      </c>
      <c r="S113" s="41">
        <f t="shared" si="134"/>
        <v>0</v>
      </c>
      <c r="T113" s="41">
        <f t="shared" si="102"/>
        <v>0</v>
      </c>
      <c r="U113" s="42" t="str">
        <f t="shared" si="107"/>
        <v>-</v>
      </c>
      <c r="V113" s="41">
        <f t="shared" si="103"/>
        <v>-260128.02</v>
      </c>
      <c r="W113" s="42" t="str">
        <f t="shared" si="104"/>
        <v>-</v>
      </c>
      <c r="X113" s="37"/>
      <c r="Y113" s="37"/>
    </row>
    <row r="114" spans="1:26" s="9" customFormat="1" x14ac:dyDescent="0.25">
      <c r="A114" s="43" t="s">
        <v>208</v>
      </c>
      <c r="B114" s="62" t="s">
        <v>209</v>
      </c>
      <c r="C114" s="45"/>
      <c r="D114" s="45">
        <f>-Jan!I388</f>
        <v>-41607.620000000003</v>
      </c>
      <c r="E114" s="45">
        <f>-Fev!L409-739</f>
        <v>-66150.459999999992</v>
      </c>
      <c r="F114" s="45">
        <v>-66150.459999999992</v>
      </c>
      <c r="G114" s="45"/>
      <c r="H114" s="45">
        <f t="shared" si="98"/>
        <v>-173908.53999999998</v>
      </c>
      <c r="I114" s="46" t="str">
        <f t="shared" si="99"/>
        <v>-</v>
      </c>
      <c r="J114" s="45"/>
      <c r="K114" s="45"/>
      <c r="L114" s="45"/>
      <c r="M114" s="45"/>
      <c r="N114" s="45">
        <f t="shared" si="100"/>
        <v>0</v>
      </c>
      <c r="O114" s="46" t="str">
        <f t="shared" si="101"/>
        <v>-</v>
      </c>
      <c r="P114" s="45"/>
      <c r="Q114" s="45"/>
      <c r="R114" s="45"/>
      <c r="S114" s="45"/>
      <c r="T114" s="45">
        <f t="shared" si="102"/>
        <v>0</v>
      </c>
      <c r="U114" s="46" t="str">
        <f t="shared" si="107"/>
        <v>-</v>
      </c>
      <c r="V114" s="45">
        <f t="shared" si="103"/>
        <v>-173908.53999999998</v>
      </c>
      <c r="W114" s="46" t="str">
        <f t="shared" si="104"/>
        <v>-</v>
      </c>
      <c r="X114" s="37"/>
      <c r="Y114" s="37"/>
      <c r="Z114" s="5"/>
    </row>
    <row r="115" spans="1:26" s="9" customFormat="1" x14ac:dyDescent="0.25">
      <c r="A115" s="43" t="s">
        <v>210</v>
      </c>
      <c r="B115" s="62" t="s">
        <v>211</v>
      </c>
      <c r="C115" s="45"/>
      <c r="D115" s="45">
        <v>0</v>
      </c>
      <c r="E115" s="45">
        <v>0</v>
      </c>
      <c r="F115" s="45">
        <v>0</v>
      </c>
      <c r="G115" s="45"/>
      <c r="H115" s="45">
        <f t="shared" ref="H115:H156" si="135">SUM(D115:G115)</f>
        <v>0</v>
      </c>
      <c r="I115" s="46" t="str">
        <f t="shared" ref="I115:I163" si="136">IF(C115=0,"-",H115/C115)</f>
        <v>-</v>
      </c>
      <c r="J115" s="45"/>
      <c r="K115" s="45"/>
      <c r="L115" s="45"/>
      <c r="M115" s="45"/>
      <c r="N115" s="45">
        <f t="shared" ref="N115:N163" si="137">SUM(J115:M115)</f>
        <v>0</v>
      </c>
      <c r="O115" s="46" t="str">
        <f t="shared" ref="O115:O163" si="138">IF(C115=0,"-",N115/C115)</f>
        <v>-</v>
      </c>
      <c r="P115" s="45"/>
      <c r="Q115" s="45"/>
      <c r="R115" s="45"/>
      <c r="S115" s="45"/>
      <c r="T115" s="45">
        <f t="shared" ref="T115:T163" si="139">SUM(P115:S115)</f>
        <v>0</v>
      </c>
      <c r="U115" s="46" t="str">
        <f t="shared" si="107"/>
        <v>-</v>
      </c>
      <c r="V115" s="45">
        <f t="shared" ref="V115:V163" si="140">H115+N115+T115</f>
        <v>0</v>
      </c>
      <c r="W115" s="46" t="str">
        <f t="shared" ref="W115:W163" si="141">IF(C115=0,"-",V115/C115)</f>
        <v>-</v>
      </c>
      <c r="X115" s="37"/>
      <c r="Y115" s="37"/>
      <c r="Z115" s="5"/>
    </row>
    <row r="116" spans="1:26" s="9" customFormat="1" x14ac:dyDescent="0.25">
      <c r="A116" s="43" t="s">
        <v>212</v>
      </c>
      <c r="B116" s="62" t="s">
        <v>213</v>
      </c>
      <c r="C116" s="45"/>
      <c r="D116" s="45">
        <f>-Jan!I412</f>
        <v>-714.3</v>
      </c>
      <c r="E116" s="45">
        <f>-Fev!L435</f>
        <v>-15142.78</v>
      </c>
      <c r="F116" s="45">
        <v>-15142.78</v>
      </c>
      <c r="G116" s="45"/>
      <c r="H116" s="45">
        <f t="shared" si="135"/>
        <v>-30999.86</v>
      </c>
      <c r="I116" s="46" t="str">
        <f t="shared" si="136"/>
        <v>-</v>
      </c>
      <c r="J116" s="45"/>
      <c r="K116" s="45"/>
      <c r="L116" s="45"/>
      <c r="M116" s="45"/>
      <c r="N116" s="45">
        <f t="shared" si="137"/>
        <v>0</v>
      </c>
      <c r="O116" s="46" t="str">
        <f t="shared" si="138"/>
        <v>-</v>
      </c>
      <c r="P116" s="45"/>
      <c r="Q116" s="45"/>
      <c r="R116" s="45"/>
      <c r="S116" s="45"/>
      <c r="T116" s="45">
        <f t="shared" si="139"/>
        <v>0</v>
      </c>
      <c r="U116" s="46" t="str">
        <f t="shared" si="107"/>
        <v>-</v>
      </c>
      <c r="V116" s="45">
        <f t="shared" si="140"/>
        <v>-30999.86</v>
      </c>
      <c r="W116" s="46" t="str">
        <f t="shared" si="141"/>
        <v>-</v>
      </c>
      <c r="X116" s="37"/>
      <c r="Y116" s="37"/>
      <c r="Z116" s="5"/>
    </row>
    <row r="117" spans="1:26" s="8" customFormat="1" x14ac:dyDescent="0.25">
      <c r="A117" s="43" t="s">
        <v>214</v>
      </c>
      <c r="B117" s="62" t="s">
        <v>215</v>
      </c>
      <c r="C117" s="45"/>
      <c r="D117" s="45">
        <f>-Jan!I415</f>
        <v>-32</v>
      </c>
      <c r="E117" s="45">
        <f>-Fev!L441</f>
        <v>-8435</v>
      </c>
      <c r="F117" s="45">
        <v>-8435</v>
      </c>
      <c r="G117" s="45"/>
      <c r="H117" s="45">
        <f t="shared" si="135"/>
        <v>-16902</v>
      </c>
      <c r="I117" s="46" t="str">
        <f t="shared" si="136"/>
        <v>-</v>
      </c>
      <c r="J117" s="45"/>
      <c r="K117" s="45"/>
      <c r="L117" s="45"/>
      <c r="M117" s="45"/>
      <c r="N117" s="45">
        <f t="shared" si="137"/>
        <v>0</v>
      </c>
      <c r="O117" s="46" t="str">
        <f t="shared" si="138"/>
        <v>-</v>
      </c>
      <c r="P117" s="45"/>
      <c r="Q117" s="45"/>
      <c r="R117" s="45"/>
      <c r="S117" s="45"/>
      <c r="T117" s="45">
        <f t="shared" si="139"/>
        <v>0</v>
      </c>
      <c r="U117" s="46" t="str">
        <f t="shared" si="107"/>
        <v>-</v>
      </c>
      <c r="V117" s="45">
        <f t="shared" si="140"/>
        <v>-16902</v>
      </c>
      <c r="W117" s="46" t="str">
        <f t="shared" si="141"/>
        <v>-</v>
      </c>
      <c r="X117" s="37"/>
      <c r="Y117" s="37"/>
      <c r="Z117" s="5"/>
    </row>
    <row r="118" spans="1:26" s="8" customFormat="1" x14ac:dyDescent="0.25">
      <c r="A118" s="43" t="s">
        <v>216</v>
      </c>
      <c r="B118" s="62" t="s">
        <v>217</v>
      </c>
      <c r="C118" s="45"/>
      <c r="D118" s="45">
        <v>0</v>
      </c>
      <c r="E118" s="45">
        <v>0</v>
      </c>
      <c r="F118" s="45">
        <v>0</v>
      </c>
      <c r="G118" s="45"/>
      <c r="H118" s="45">
        <f t="shared" si="135"/>
        <v>0</v>
      </c>
      <c r="I118" s="46" t="str">
        <f t="shared" si="136"/>
        <v>-</v>
      </c>
      <c r="J118" s="45"/>
      <c r="K118" s="45"/>
      <c r="L118" s="45"/>
      <c r="M118" s="45"/>
      <c r="N118" s="45">
        <f t="shared" si="137"/>
        <v>0</v>
      </c>
      <c r="O118" s="46" t="str">
        <f t="shared" si="138"/>
        <v>-</v>
      </c>
      <c r="P118" s="45"/>
      <c r="Q118" s="45"/>
      <c r="R118" s="45"/>
      <c r="S118" s="45"/>
      <c r="T118" s="45">
        <f t="shared" si="139"/>
        <v>0</v>
      </c>
      <c r="U118" s="46" t="str">
        <f t="shared" si="107"/>
        <v>-</v>
      </c>
      <c r="V118" s="45">
        <f t="shared" si="140"/>
        <v>0</v>
      </c>
      <c r="W118" s="46" t="str">
        <f t="shared" si="141"/>
        <v>-</v>
      </c>
      <c r="X118" s="37"/>
      <c r="Y118" s="37"/>
      <c r="Z118" s="5"/>
    </row>
    <row r="119" spans="1:26" s="8" customFormat="1" x14ac:dyDescent="0.25">
      <c r="A119" s="43" t="s">
        <v>218</v>
      </c>
      <c r="B119" s="62" t="s">
        <v>219</v>
      </c>
      <c r="C119" s="45"/>
      <c r="D119" s="45">
        <v>0</v>
      </c>
      <c r="E119" s="45">
        <f>-Fev!L438</f>
        <v>-19158.810000000001</v>
      </c>
      <c r="F119" s="45">
        <v>-19158.810000000001</v>
      </c>
      <c r="G119" s="45"/>
      <c r="H119" s="45">
        <f t="shared" si="135"/>
        <v>-38317.620000000003</v>
      </c>
      <c r="I119" s="46" t="str">
        <f t="shared" si="136"/>
        <v>-</v>
      </c>
      <c r="J119" s="45"/>
      <c r="K119" s="45"/>
      <c r="L119" s="45"/>
      <c r="M119" s="45"/>
      <c r="N119" s="45">
        <f t="shared" si="137"/>
        <v>0</v>
      </c>
      <c r="O119" s="46" t="str">
        <f t="shared" si="138"/>
        <v>-</v>
      </c>
      <c r="P119" s="45"/>
      <c r="Q119" s="45"/>
      <c r="R119" s="45"/>
      <c r="S119" s="45"/>
      <c r="T119" s="45">
        <f t="shared" si="139"/>
        <v>0</v>
      </c>
      <c r="U119" s="46" t="str">
        <f t="shared" si="107"/>
        <v>-</v>
      </c>
      <c r="V119" s="45">
        <f t="shared" si="140"/>
        <v>-38317.620000000003</v>
      </c>
      <c r="W119" s="46" t="str">
        <f t="shared" si="141"/>
        <v>-</v>
      </c>
      <c r="X119" s="37"/>
      <c r="Y119" s="37"/>
      <c r="Z119" s="5"/>
    </row>
    <row r="120" spans="1:26" s="8" customFormat="1" ht="43.2" x14ac:dyDescent="0.25">
      <c r="A120" s="43" t="s">
        <v>220</v>
      </c>
      <c r="B120" s="62" t="s">
        <v>221</v>
      </c>
      <c r="C120" s="45"/>
      <c r="D120" s="45">
        <v>0</v>
      </c>
      <c r="E120" s="45">
        <v>0</v>
      </c>
      <c r="F120" s="45">
        <v>0</v>
      </c>
      <c r="G120" s="45"/>
      <c r="H120" s="45">
        <f t="shared" ref="H120:H121" si="142">SUM(D120:G120)</f>
        <v>0</v>
      </c>
      <c r="I120" s="46" t="str">
        <f t="shared" ref="I120:I121" si="143">IF(C120=0,"-",H120/C120)</f>
        <v>-</v>
      </c>
      <c r="J120" s="45"/>
      <c r="K120" s="45"/>
      <c r="L120" s="45"/>
      <c r="M120" s="45"/>
      <c r="N120" s="45">
        <f t="shared" ref="N120:N121" si="144">SUM(J120:M120)</f>
        <v>0</v>
      </c>
      <c r="O120" s="46" t="str">
        <f t="shared" ref="O120:O121" si="145">IF(C120=0,"-",N120/C120)</f>
        <v>-</v>
      </c>
      <c r="P120" s="45"/>
      <c r="Q120" s="45"/>
      <c r="R120" s="45"/>
      <c r="S120" s="45"/>
      <c r="T120" s="45">
        <f t="shared" ref="T120:T121" si="146">SUM(P120:S120)</f>
        <v>0</v>
      </c>
      <c r="U120" s="46" t="str">
        <f t="shared" ref="U120:U121" si="147">IF(C120=0,"-",T120/C120)</f>
        <v>-</v>
      </c>
      <c r="V120" s="45">
        <f t="shared" ref="V120:V121" si="148">H120+N120+T120</f>
        <v>0</v>
      </c>
      <c r="W120" s="46" t="str">
        <f t="shared" ref="W120:W121" si="149">IF(C120=0,"-",V120/C120)</f>
        <v>-</v>
      </c>
      <c r="X120" s="37"/>
      <c r="Y120" s="37"/>
      <c r="Z120" s="5"/>
    </row>
    <row r="121" spans="1:26" s="8" customFormat="1" x14ac:dyDescent="0.25">
      <c r="A121" s="43" t="s">
        <v>222</v>
      </c>
      <c r="B121" s="62" t="s">
        <v>223</v>
      </c>
      <c r="C121" s="45"/>
      <c r="D121" s="45">
        <v>0</v>
      </c>
      <c r="E121" s="45">
        <v>0</v>
      </c>
      <c r="F121" s="45">
        <v>0</v>
      </c>
      <c r="G121" s="45"/>
      <c r="H121" s="45">
        <f t="shared" si="142"/>
        <v>0</v>
      </c>
      <c r="I121" s="46" t="str">
        <f t="shared" si="143"/>
        <v>-</v>
      </c>
      <c r="J121" s="45"/>
      <c r="K121" s="45"/>
      <c r="L121" s="45"/>
      <c r="M121" s="45"/>
      <c r="N121" s="45">
        <f t="shared" si="144"/>
        <v>0</v>
      </c>
      <c r="O121" s="46" t="str">
        <f t="shared" si="145"/>
        <v>-</v>
      </c>
      <c r="P121" s="45"/>
      <c r="Q121" s="45"/>
      <c r="R121" s="45"/>
      <c r="S121" s="45"/>
      <c r="T121" s="45">
        <f t="shared" si="146"/>
        <v>0</v>
      </c>
      <c r="U121" s="46" t="str">
        <f t="shared" si="147"/>
        <v>-</v>
      </c>
      <c r="V121" s="45">
        <f t="shared" si="148"/>
        <v>0</v>
      </c>
      <c r="W121" s="46" t="str">
        <f t="shared" si="149"/>
        <v>-</v>
      </c>
      <c r="X121" s="37"/>
      <c r="Y121" s="37"/>
      <c r="Z121" s="5"/>
    </row>
    <row r="122" spans="1:26" s="5" customFormat="1" x14ac:dyDescent="0.25">
      <c r="A122" s="39" t="s">
        <v>224</v>
      </c>
      <c r="B122" s="40" t="s">
        <v>225</v>
      </c>
      <c r="C122" s="41">
        <f>SUM(C123:C128)</f>
        <v>0</v>
      </c>
      <c r="D122" s="41">
        <f t="shared" ref="D122:G122" si="150">SUM(D123:D128)</f>
        <v>-34366.449999999997</v>
      </c>
      <c r="E122" s="41">
        <f t="shared" si="150"/>
        <v>-32133.140000000003</v>
      </c>
      <c r="F122" s="41">
        <f t="shared" ref="F122" si="151">SUM(F123:F128)</f>
        <v>-32133.140000000003</v>
      </c>
      <c r="G122" s="41">
        <f t="shared" si="150"/>
        <v>0</v>
      </c>
      <c r="H122" s="41">
        <f t="shared" si="135"/>
        <v>-98632.73</v>
      </c>
      <c r="I122" s="42" t="str">
        <f t="shared" si="136"/>
        <v>-</v>
      </c>
      <c r="J122" s="41">
        <f t="shared" ref="J122:M122" si="152">SUM(J123:J128)</f>
        <v>0</v>
      </c>
      <c r="K122" s="41">
        <f t="shared" si="152"/>
        <v>0</v>
      </c>
      <c r="L122" s="41">
        <f t="shared" si="152"/>
        <v>0</v>
      </c>
      <c r="M122" s="41">
        <f t="shared" si="152"/>
        <v>0</v>
      </c>
      <c r="N122" s="41">
        <f t="shared" si="137"/>
        <v>0</v>
      </c>
      <c r="O122" s="42" t="str">
        <f t="shared" si="138"/>
        <v>-</v>
      </c>
      <c r="P122" s="41">
        <f t="shared" ref="P122:S122" si="153">SUM(P123:P128)</f>
        <v>0</v>
      </c>
      <c r="Q122" s="41">
        <f t="shared" si="153"/>
        <v>0</v>
      </c>
      <c r="R122" s="41">
        <f t="shared" si="153"/>
        <v>0</v>
      </c>
      <c r="S122" s="41">
        <f t="shared" si="153"/>
        <v>0</v>
      </c>
      <c r="T122" s="41">
        <f t="shared" si="139"/>
        <v>0</v>
      </c>
      <c r="U122" s="42" t="str">
        <f t="shared" si="107"/>
        <v>-</v>
      </c>
      <c r="V122" s="41">
        <f t="shared" si="140"/>
        <v>-98632.73</v>
      </c>
      <c r="W122" s="42" t="str">
        <f t="shared" si="141"/>
        <v>-</v>
      </c>
      <c r="X122" s="37"/>
      <c r="Y122" s="37"/>
    </row>
    <row r="123" spans="1:26" s="8" customFormat="1" x14ac:dyDescent="0.25">
      <c r="A123" s="43" t="s">
        <v>226</v>
      </c>
      <c r="B123" s="62" t="s">
        <v>227</v>
      </c>
      <c r="C123" s="45"/>
      <c r="D123" s="45">
        <f>-Jan!I384</f>
        <v>-16361.02</v>
      </c>
      <c r="E123" s="45">
        <f>-Fev!L405</f>
        <v>-12285.69</v>
      </c>
      <c r="F123" s="45">
        <v>-12285.69</v>
      </c>
      <c r="G123" s="45"/>
      <c r="H123" s="45">
        <f t="shared" si="135"/>
        <v>-40932.400000000001</v>
      </c>
      <c r="I123" s="46" t="str">
        <f t="shared" si="136"/>
        <v>-</v>
      </c>
      <c r="J123" s="45"/>
      <c r="K123" s="45"/>
      <c r="L123" s="45"/>
      <c r="M123" s="45"/>
      <c r="N123" s="45">
        <f t="shared" si="137"/>
        <v>0</v>
      </c>
      <c r="O123" s="46" t="str">
        <f t="shared" si="138"/>
        <v>-</v>
      </c>
      <c r="P123" s="45"/>
      <c r="Q123" s="45"/>
      <c r="R123" s="45"/>
      <c r="S123" s="45"/>
      <c r="T123" s="45">
        <f t="shared" si="139"/>
        <v>0</v>
      </c>
      <c r="U123" s="46" t="str">
        <f t="shared" si="107"/>
        <v>-</v>
      </c>
      <c r="V123" s="45">
        <f t="shared" si="140"/>
        <v>-40932.400000000001</v>
      </c>
      <c r="W123" s="46" t="str">
        <f t="shared" si="141"/>
        <v>-</v>
      </c>
      <c r="X123" s="37"/>
      <c r="Y123" s="37"/>
      <c r="Z123" s="5"/>
    </row>
    <row r="124" spans="1:26" s="8" customFormat="1" x14ac:dyDescent="0.25">
      <c r="A124" s="43" t="s">
        <v>228</v>
      </c>
      <c r="B124" s="62" t="s">
        <v>229</v>
      </c>
      <c r="C124" s="45"/>
      <c r="D124" s="45">
        <v>0</v>
      </c>
      <c r="E124" s="45">
        <v>0</v>
      </c>
      <c r="F124" s="45">
        <v>0</v>
      </c>
      <c r="G124" s="45"/>
      <c r="H124" s="45">
        <f t="shared" si="135"/>
        <v>0</v>
      </c>
      <c r="I124" s="46" t="str">
        <f t="shared" si="136"/>
        <v>-</v>
      </c>
      <c r="J124" s="45"/>
      <c r="K124" s="45"/>
      <c r="L124" s="45"/>
      <c r="M124" s="45"/>
      <c r="N124" s="45">
        <f t="shared" si="137"/>
        <v>0</v>
      </c>
      <c r="O124" s="46" t="str">
        <f t="shared" si="138"/>
        <v>-</v>
      </c>
      <c r="P124" s="45"/>
      <c r="Q124" s="45"/>
      <c r="R124" s="45"/>
      <c r="S124" s="45"/>
      <c r="T124" s="45">
        <f t="shared" si="139"/>
        <v>0</v>
      </c>
      <c r="U124" s="46" t="str">
        <f t="shared" si="107"/>
        <v>-</v>
      </c>
      <c r="V124" s="45">
        <f t="shared" si="140"/>
        <v>0</v>
      </c>
      <c r="W124" s="46" t="str">
        <f t="shared" si="141"/>
        <v>-</v>
      </c>
      <c r="X124" s="37"/>
      <c r="Y124" s="37"/>
      <c r="Z124" s="5"/>
    </row>
    <row r="125" spans="1:26" s="8" customFormat="1" x14ac:dyDescent="0.25">
      <c r="A125" s="43" t="s">
        <v>230</v>
      </c>
      <c r="B125" s="62" t="s">
        <v>231</v>
      </c>
      <c r="C125" s="45"/>
      <c r="D125" s="45">
        <v>0</v>
      </c>
      <c r="E125" s="45">
        <v>0</v>
      </c>
      <c r="F125" s="45">
        <v>0</v>
      </c>
      <c r="G125" s="45"/>
      <c r="H125" s="45">
        <f t="shared" si="135"/>
        <v>0</v>
      </c>
      <c r="I125" s="46" t="str">
        <f t="shared" si="136"/>
        <v>-</v>
      </c>
      <c r="J125" s="45"/>
      <c r="K125" s="45"/>
      <c r="L125" s="45"/>
      <c r="M125" s="45"/>
      <c r="N125" s="45">
        <f t="shared" si="137"/>
        <v>0</v>
      </c>
      <c r="O125" s="46" t="str">
        <f t="shared" si="138"/>
        <v>-</v>
      </c>
      <c r="P125" s="45"/>
      <c r="Q125" s="45"/>
      <c r="R125" s="45"/>
      <c r="S125" s="45"/>
      <c r="T125" s="45">
        <f t="shared" si="139"/>
        <v>0</v>
      </c>
      <c r="U125" s="46" t="str">
        <f t="shared" si="107"/>
        <v>-</v>
      </c>
      <c r="V125" s="45">
        <f t="shared" si="140"/>
        <v>0</v>
      </c>
      <c r="W125" s="46" t="str">
        <f t="shared" si="141"/>
        <v>-</v>
      </c>
      <c r="X125" s="37"/>
      <c r="Y125" s="37"/>
      <c r="Z125" s="5"/>
    </row>
    <row r="126" spans="1:26" s="8" customFormat="1" x14ac:dyDescent="0.25">
      <c r="A126" s="43" t="s">
        <v>232</v>
      </c>
      <c r="B126" s="62" t="s">
        <v>233</v>
      </c>
      <c r="C126" s="45"/>
      <c r="D126" s="45">
        <f>-Jan!I391</f>
        <v>-1201.72</v>
      </c>
      <c r="E126" s="45">
        <f>-Fev!L412</f>
        <v>-17610</v>
      </c>
      <c r="F126" s="45">
        <v>-17610</v>
      </c>
      <c r="G126" s="45"/>
      <c r="H126" s="45">
        <f t="shared" si="135"/>
        <v>-36421.72</v>
      </c>
      <c r="I126" s="46" t="str">
        <f t="shared" si="136"/>
        <v>-</v>
      </c>
      <c r="J126" s="45"/>
      <c r="K126" s="45"/>
      <c r="L126" s="45"/>
      <c r="M126" s="45"/>
      <c r="N126" s="45">
        <f t="shared" si="137"/>
        <v>0</v>
      </c>
      <c r="O126" s="46" t="str">
        <f t="shared" si="138"/>
        <v>-</v>
      </c>
      <c r="P126" s="45"/>
      <c r="Q126" s="45"/>
      <c r="R126" s="45"/>
      <c r="S126" s="45"/>
      <c r="T126" s="45">
        <f t="shared" si="139"/>
        <v>0</v>
      </c>
      <c r="U126" s="46" t="str">
        <f t="shared" ref="U126:U173" si="154">IF(C126=0,"-",T126/C126)</f>
        <v>-</v>
      </c>
      <c r="V126" s="45">
        <f t="shared" si="140"/>
        <v>-36421.72</v>
      </c>
      <c r="W126" s="46" t="str">
        <f t="shared" si="141"/>
        <v>-</v>
      </c>
      <c r="X126" s="37"/>
      <c r="Y126" s="37"/>
      <c r="Z126" s="5"/>
    </row>
    <row r="127" spans="1:26" s="9" customFormat="1" x14ac:dyDescent="0.25">
      <c r="A127" s="63" t="s">
        <v>234</v>
      </c>
      <c r="B127" s="62" t="s">
        <v>235</v>
      </c>
      <c r="C127" s="45"/>
      <c r="D127" s="45">
        <f>-Jan!I394</f>
        <v>-16803.71</v>
      </c>
      <c r="E127" s="45">
        <f>-Fev!L415-647.87</f>
        <v>-2237.4499999999998</v>
      </c>
      <c r="F127" s="45">
        <v>-2237.4499999999998</v>
      </c>
      <c r="G127" s="45"/>
      <c r="H127" s="45">
        <f t="shared" si="135"/>
        <v>-21278.61</v>
      </c>
      <c r="I127" s="46" t="str">
        <f t="shared" si="136"/>
        <v>-</v>
      </c>
      <c r="J127" s="45"/>
      <c r="K127" s="45"/>
      <c r="L127" s="45"/>
      <c r="M127" s="45"/>
      <c r="N127" s="45">
        <f t="shared" si="137"/>
        <v>0</v>
      </c>
      <c r="O127" s="46" t="str">
        <f t="shared" si="138"/>
        <v>-</v>
      </c>
      <c r="P127" s="45"/>
      <c r="Q127" s="45"/>
      <c r="R127" s="45"/>
      <c r="S127" s="45"/>
      <c r="T127" s="45">
        <f t="shared" si="139"/>
        <v>0</v>
      </c>
      <c r="U127" s="46" t="str">
        <f t="shared" si="154"/>
        <v>-</v>
      </c>
      <c r="V127" s="45">
        <f t="shared" si="140"/>
        <v>-21278.61</v>
      </c>
      <c r="W127" s="46" t="str">
        <f t="shared" si="141"/>
        <v>-</v>
      </c>
      <c r="X127" s="37"/>
      <c r="Y127" s="37"/>
      <c r="Z127" s="5"/>
    </row>
    <row r="128" spans="1:26" s="8" customFormat="1" x14ac:dyDescent="0.25">
      <c r="A128" s="63" t="s">
        <v>236</v>
      </c>
      <c r="B128" s="62" t="s">
        <v>237</v>
      </c>
      <c r="C128" s="45"/>
      <c r="D128" s="45">
        <v>0</v>
      </c>
      <c r="E128" s="45">
        <v>0</v>
      </c>
      <c r="F128" s="45">
        <v>0</v>
      </c>
      <c r="G128" s="45"/>
      <c r="H128" s="45">
        <f>SUM(D128:G128)</f>
        <v>0</v>
      </c>
      <c r="I128" s="46" t="str">
        <f>IF(C128=0,"-",H128/C128)</f>
        <v>-</v>
      </c>
      <c r="J128" s="45"/>
      <c r="K128" s="45"/>
      <c r="L128" s="45"/>
      <c r="M128" s="45"/>
      <c r="N128" s="45">
        <f t="shared" ref="N128" si="155">SUM(J128:M128)</f>
        <v>0</v>
      </c>
      <c r="O128" s="46" t="str">
        <f t="shared" ref="O128" si="156">IF(C128=0,"-",N128/C128)</f>
        <v>-</v>
      </c>
      <c r="P128" s="45"/>
      <c r="Q128" s="45"/>
      <c r="R128" s="45"/>
      <c r="S128" s="45"/>
      <c r="T128" s="45">
        <f t="shared" ref="T128" si="157">SUM(P128:S128)</f>
        <v>0</v>
      </c>
      <c r="U128" s="46" t="str">
        <f t="shared" ref="U128" si="158">IF(C128=0,"-",T128/C128)</f>
        <v>-</v>
      </c>
      <c r="V128" s="45">
        <f t="shared" ref="V128" si="159">H128+N128+T128</f>
        <v>0</v>
      </c>
      <c r="W128" s="46" t="str">
        <f t="shared" ref="W128" si="160">IF(C128=0,"-",V128/C128)</f>
        <v>-</v>
      </c>
      <c r="X128" s="37"/>
      <c r="Y128" s="37"/>
      <c r="Z128" s="5"/>
    </row>
    <row r="129" spans="1:26" s="5" customFormat="1" x14ac:dyDescent="0.25">
      <c r="A129" s="64" t="s">
        <v>238</v>
      </c>
      <c r="B129" s="69" t="s">
        <v>239</v>
      </c>
      <c r="C129" s="65">
        <f>SUM(C130:C133)</f>
        <v>0</v>
      </c>
      <c r="D129" s="65">
        <f t="shared" ref="D129:G129" si="161">SUM(D130:D133)</f>
        <v>-16671</v>
      </c>
      <c r="E129" s="65">
        <f t="shared" si="161"/>
        <v>0</v>
      </c>
      <c r="F129" s="65">
        <f t="shared" ref="F129" si="162">SUM(F130:F133)</f>
        <v>0</v>
      </c>
      <c r="G129" s="65">
        <f t="shared" si="161"/>
        <v>0</v>
      </c>
      <c r="H129" s="65">
        <f t="shared" si="135"/>
        <v>-16671</v>
      </c>
      <c r="I129" s="66" t="str">
        <f t="shared" si="136"/>
        <v>-</v>
      </c>
      <c r="J129" s="65">
        <f t="shared" ref="J129:M129" si="163">SUM(J130:J133)</f>
        <v>0</v>
      </c>
      <c r="K129" s="65">
        <f t="shared" si="163"/>
        <v>0</v>
      </c>
      <c r="L129" s="65">
        <f t="shared" si="163"/>
        <v>0</v>
      </c>
      <c r="M129" s="65">
        <f t="shared" si="163"/>
        <v>0</v>
      </c>
      <c r="N129" s="65">
        <f t="shared" si="137"/>
        <v>0</v>
      </c>
      <c r="O129" s="66" t="str">
        <f t="shared" si="138"/>
        <v>-</v>
      </c>
      <c r="P129" s="65">
        <f t="shared" ref="P129:S129" si="164">SUM(P130:P133)</f>
        <v>0</v>
      </c>
      <c r="Q129" s="65">
        <f t="shared" si="164"/>
        <v>0</v>
      </c>
      <c r="R129" s="65">
        <f t="shared" si="164"/>
        <v>0</v>
      </c>
      <c r="S129" s="65">
        <f t="shared" si="164"/>
        <v>0</v>
      </c>
      <c r="T129" s="65">
        <f t="shared" si="139"/>
        <v>0</v>
      </c>
      <c r="U129" s="66" t="str">
        <f t="shared" si="154"/>
        <v>-</v>
      </c>
      <c r="V129" s="65">
        <f t="shared" si="140"/>
        <v>-16671</v>
      </c>
      <c r="W129" s="66" t="str">
        <f t="shared" si="141"/>
        <v>-</v>
      </c>
      <c r="X129" s="37"/>
      <c r="Y129" s="37"/>
    </row>
    <row r="130" spans="1:26" s="8" customFormat="1" x14ac:dyDescent="0.25">
      <c r="A130" s="63" t="s">
        <v>240</v>
      </c>
      <c r="B130" s="62" t="s">
        <v>241</v>
      </c>
      <c r="C130" s="45"/>
      <c r="D130" s="45">
        <v>0</v>
      </c>
      <c r="E130" s="45">
        <v>0</v>
      </c>
      <c r="F130" s="45">
        <v>0</v>
      </c>
      <c r="G130" s="45"/>
      <c r="H130" s="45">
        <f>SUM(D130:G130)</f>
        <v>0</v>
      </c>
      <c r="I130" s="46" t="str">
        <f t="shared" si="136"/>
        <v>-</v>
      </c>
      <c r="J130" s="45"/>
      <c r="K130" s="45"/>
      <c r="L130" s="45"/>
      <c r="M130" s="45"/>
      <c r="N130" s="45">
        <f t="shared" si="137"/>
        <v>0</v>
      </c>
      <c r="O130" s="46" t="str">
        <f t="shared" si="138"/>
        <v>-</v>
      </c>
      <c r="P130" s="45"/>
      <c r="Q130" s="45"/>
      <c r="R130" s="45"/>
      <c r="S130" s="45"/>
      <c r="T130" s="45">
        <f t="shared" si="139"/>
        <v>0</v>
      </c>
      <c r="U130" s="46" t="str">
        <f t="shared" si="154"/>
        <v>-</v>
      </c>
      <c r="V130" s="45">
        <f t="shared" si="140"/>
        <v>0</v>
      </c>
      <c r="W130" s="46" t="str">
        <f t="shared" si="141"/>
        <v>-</v>
      </c>
      <c r="X130" s="37"/>
      <c r="Y130" s="37"/>
      <c r="Z130" s="5"/>
    </row>
    <row r="131" spans="1:26" s="8" customFormat="1" ht="28.8" x14ac:dyDescent="0.25">
      <c r="A131" s="63" t="s">
        <v>242</v>
      </c>
      <c r="B131" s="62" t="s">
        <v>243</v>
      </c>
      <c r="C131" s="45"/>
      <c r="D131" s="45">
        <v>0</v>
      </c>
      <c r="E131" s="45">
        <v>0</v>
      </c>
      <c r="F131" s="45">
        <v>0</v>
      </c>
      <c r="G131" s="45"/>
      <c r="H131" s="45">
        <f>SUM(D131:G131)</f>
        <v>0</v>
      </c>
      <c r="I131" s="46" t="str">
        <f t="shared" ref="I131:I135" si="165">IF(C131=0,"-",H131/C131)</f>
        <v>-</v>
      </c>
      <c r="J131" s="45"/>
      <c r="K131" s="45"/>
      <c r="L131" s="45"/>
      <c r="M131" s="45"/>
      <c r="N131" s="45">
        <f t="shared" ref="N131:N135" si="166">SUM(J131:M131)</f>
        <v>0</v>
      </c>
      <c r="O131" s="46" t="str">
        <f t="shared" ref="O131:O135" si="167">IF(C131=0,"-",N131/C131)</f>
        <v>-</v>
      </c>
      <c r="P131" s="45"/>
      <c r="Q131" s="45"/>
      <c r="R131" s="45"/>
      <c r="S131" s="45"/>
      <c r="T131" s="45">
        <f t="shared" ref="T131:T135" si="168">SUM(P131:S131)</f>
        <v>0</v>
      </c>
      <c r="U131" s="46" t="str">
        <f t="shared" ref="U131:U135" si="169">IF(C131=0,"-",T131/C131)</f>
        <v>-</v>
      </c>
      <c r="V131" s="45">
        <f t="shared" ref="V131:V135" si="170">H131+N131+T131</f>
        <v>0</v>
      </c>
      <c r="W131" s="46" t="str">
        <f t="shared" ref="W131:W135" si="171">IF(C131=0,"-",V131/C131)</f>
        <v>-</v>
      </c>
      <c r="X131" s="37"/>
      <c r="Y131" s="37"/>
      <c r="Z131" s="5"/>
    </row>
    <row r="132" spans="1:26" s="8" customFormat="1" ht="28.8" x14ac:dyDescent="0.25">
      <c r="A132" s="63" t="s">
        <v>244</v>
      </c>
      <c r="B132" s="62" t="s">
        <v>245</v>
      </c>
      <c r="C132" s="45"/>
      <c r="D132" s="45">
        <f>-Jan!I440</f>
        <v>-16671</v>
      </c>
      <c r="E132" s="45">
        <v>0</v>
      </c>
      <c r="F132" s="45">
        <v>0</v>
      </c>
      <c r="G132" s="45"/>
      <c r="H132" s="45">
        <f>SUM(D132:G132)</f>
        <v>-16671</v>
      </c>
      <c r="I132" s="46" t="str">
        <f t="shared" si="165"/>
        <v>-</v>
      </c>
      <c r="J132" s="45"/>
      <c r="K132" s="45"/>
      <c r="L132" s="45"/>
      <c r="M132" s="45"/>
      <c r="N132" s="45">
        <f t="shared" si="166"/>
        <v>0</v>
      </c>
      <c r="O132" s="46" t="str">
        <f t="shared" si="167"/>
        <v>-</v>
      </c>
      <c r="P132" s="45"/>
      <c r="Q132" s="45"/>
      <c r="R132" s="45"/>
      <c r="S132" s="45"/>
      <c r="T132" s="45">
        <f t="shared" si="168"/>
        <v>0</v>
      </c>
      <c r="U132" s="46" t="str">
        <f t="shared" si="169"/>
        <v>-</v>
      </c>
      <c r="V132" s="45">
        <f t="shared" si="170"/>
        <v>-16671</v>
      </c>
      <c r="W132" s="46" t="str">
        <f t="shared" si="171"/>
        <v>-</v>
      </c>
      <c r="X132" s="37"/>
      <c r="Y132" s="37"/>
      <c r="Z132" s="5"/>
    </row>
    <row r="133" spans="1:26" s="8" customFormat="1" x14ac:dyDescent="0.25">
      <c r="A133" s="63" t="s">
        <v>246</v>
      </c>
      <c r="B133" s="62" t="s">
        <v>247</v>
      </c>
      <c r="C133" s="45"/>
      <c r="D133" s="45">
        <v>0</v>
      </c>
      <c r="E133" s="45">
        <v>0</v>
      </c>
      <c r="F133" s="45">
        <v>0</v>
      </c>
      <c r="G133" s="45"/>
      <c r="H133" s="45">
        <f>SUM(D133:G133)</f>
        <v>0</v>
      </c>
      <c r="I133" s="46" t="str">
        <f t="shared" si="165"/>
        <v>-</v>
      </c>
      <c r="J133" s="45"/>
      <c r="K133" s="45"/>
      <c r="L133" s="45"/>
      <c r="M133" s="45"/>
      <c r="N133" s="45">
        <f t="shared" si="166"/>
        <v>0</v>
      </c>
      <c r="O133" s="46" t="str">
        <f t="shared" si="167"/>
        <v>-</v>
      </c>
      <c r="P133" s="45"/>
      <c r="Q133" s="45"/>
      <c r="R133" s="45"/>
      <c r="S133" s="45"/>
      <c r="T133" s="45">
        <f t="shared" si="168"/>
        <v>0</v>
      </c>
      <c r="U133" s="46" t="str">
        <f t="shared" si="169"/>
        <v>-</v>
      </c>
      <c r="V133" s="45">
        <f t="shared" si="170"/>
        <v>0</v>
      </c>
      <c r="W133" s="46" t="str">
        <f t="shared" si="171"/>
        <v>-</v>
      </c>
      <c r="X133" s="37"/>
      <c r="Y133" s="37"/>
      <c r="Z133" s="5"/>
    </row>
    <row r="134" spans="1:26" s="8" customFormat="1" x14ac:dyDescent="0.25">
      <c r="A134" s="63" t="s">
        <v>248</v>
      </c>
      <c r="B134" s="62" t="s">
        <v>249</v>
      </c>
      <c r="C134" s="67"/>
      <c r="D134" s="67">
        <v>0</v>
      </c>
      <c r="E134" s="67">
        <v>0</v>
      </c>
      <c r="F134" s="67">
        <v>0</v>
      </c>
      <c r="G134" s="67"/>
      <c r="H134" s="67">
        <f>SUM(D134:G134)</f>
        <v>0</v>
      </c>
      <c r="I134" s="68" t="str">
        <f t="shared" si="165"/>
        <v>-</v>
      </c>
      <c r="J134" s="67"/>
      <c r="K134" s="67"/>
      <c r="L134" s="67"/>
      <c r="M134" s="67"/>
      <c r="N134" s="67"/>
      <c r="O134" s="68"/>
      <c r="P134" s="67"/>
      <c r="Q134" s="67"/>
      <c r="R134" s="67"/>
      <c r="S134" s="67"/>
      <c r="T134" s="67">
        <f t="shared" si="168"/>
        <v>0</v>
      </c>
      <c r="U134" s="68" t="str">
        <f t="shared" si="169"/>
        <v>-</v>
      </c>
      <c r="V134" s="45">
        <f t="shared" ref="V134" si="172">H134+N134+T134</f>
        <v>0</v>
      </c>
      <c r="W134" s="46" t="str">
        <f t="shared" ref="W134" si="173">IF(C134=0,"-",V134/C134)</f>
        <v>-</v>
      </c>
      <c r="X134" s="37"/>
      <c r="Y134" s="37"/>
      <c r="Z134" s="5"/>
    </row>
    <row r="135" spans="1:26" s="5" customFormat="1" x14ac:dyDescent="0.25">
      <c r="A135" s="64" t="s">
        <v>250</v>
      </c>
      <c r="B135" s="69" t="s">
        <v>251</v>
      </c>
      <c r="C135" s="65">
        <f>SUM(C136:C142)</f>
        <v>0</v>
      </c>
      <c r="D135" s="65">
        <f t="shared" ref="D135:G135" si="174">SUM(D136:D142)</f>
        <v>-1950</v>
      </c>
      <c r="E135" s="65">
        <f t="shared" si="174"/>
        <v>-2805</v>
      </c>
      <c r="F135" s="65">
        <f t="shared" ref="F135" si="175">SUM(F136:F142)</f>
        <v>-2805</v>
      </c>
      <c r="G135" s="65">
        <f t="shared" si="174"/>
        <v>0</v>
      </c>
      <c r="H135" s="65">
        <f t="shared" ref="H135" si="176">SUM(D135:G135)</f>
        <v>-7560</v>
      </c>
      <c r="I135" s="66" t="str">
        <f t="shared" si="165"/>
        <v>-</v>
      </c>
      <c r="J135" s="65">
        <f t="shared" ref="J135:M135" si="177">SUM(J136:J142)</f>
        <v>0</v>
      </c>
      <c r="K135" s="65">
        <f t="shared" si="177"/>
        <v>0</v>
      </c>
      <c r="L135" s="65">
        <f t="shared" si="177"/>
        <v>0</v>
      </c>
      <c r="M135" s="65">
        <f t="shared" si="177"/>
        <v>0</v>
      </c>
      <c r="N135" s="65">
        <f t="shared" si="166"/>
        <v>0</v>
      </c>
      <c r="O135" s="66" t="str">
        <f t="shared" si="167"/>
        <v>-</v>
      </c>
      <c r="P135" s="65">
        <f t="shared" ref="P135:S135" si="178">SUM(P136:P142)</f>
        <v>0</v>
      </c>
      <c r="Q135" s="65">
        <f t="shared" si="178"/>
        <v>0</v>
      </c>
      <c r="R135" s="65">
        <f t="shared" si="178"/>
        <v>0</v>
      </c>
      <c r="S135" s="65">
        <f t="shared" si="178"/>
        <v>0</v>
      </c>
      <c r="T135" s="65">
        <f t="shared" si="168"/>
        <v>0</v>
      </c>
      <c r="U135" s="66" t="str">
        <f t="shared" si="169"/>
        <v>-</v>
      </c>
      <c r="V135" s="65">
        <f t="shared" si="170"/>
        <v>-7560</v>
      </c>
      <c r="W135" s="66" t="str">
        <f t="shared" si="171"/>
        <v>-</v>
      </c>
      <c r="X135" s="37"/>
      <c r="Y135" s="37"/>
    </row>
    <row r="136" spans="1:26" s="8" customFormat="1" x14ac:dyDescent="0.25">
      <c r="A136" s="63" t="s">
        <v>252</v>
      </c>
      <c r="B136" s="62" t="s">
        <v>253</v>
      </c>
      <c r="C136" s="45"/>
      <c r="D136" s="45">
        <v>0</v>
      </c>
      <c r="E136" s="45">
        <v>0</v>
      </c>
      <c r="F136" s="45">
        <v>0</v>
      </c>
      <c r="G136" s="45"/>
      <c r="H136" s="45">
        <f t="shared" ref="H136:H142" si="179">SUM(D136:G136)</f>
        <v>0</v>
      </c>
      <c r="I136" s="46" t="str">
        <f t="shared" ref="I136:I142" si="180">IF(C136=0,"-",H136/C136)</f>
        <v>-</v>
      </c>
      <c r="J136" s="45"/>
      <c r="K136" s="45"/>
      <c r="L136" s="45"/>
      <c r="M136" s="45"/>
      <c r="N136" s="45">
        <f t="shared" ref="N136:N142" si="181">SUM(J136:M136)</f>
        <v>0</v>
      </c>
      <c r="O136" s="46" t="str">
        <f t="shared" ref="O136:O142" si="182">IF(C136=0,"-",N136/C136)</f>
        <v>-</v>
      </c>
      <c r="P136" s="45"/>
      <c r="Q136" s="45"/>
      <c r="R136" s="45"/>
      <c r="S136" s="45"/>
      <c r="T136" s="45">
        <f t="shared" ref="T136:T142" si="183">SUM(P136:S136)</f>
        <v>0</v>
      </c>
      <c r="U136" s="46" t="str">
        <f t="shared" ref="U136:U142" si="184">IF(C136=0,"-",T136/C136)</f>
        <v>-</v>
      </c>
      <c r="V136" s="45">
        <f t="shared" ref="V136:V142" si="185">H136+N136+T136</f>
        <v>0</v>
      </c>
      <c r="W136" s="46" t="str">
        <f t="shared" ref="W136:W142" si="186">IF(C136=0,"-",V136/C136)</f>
        <v>-</v>
      </c>
      <c r="X136" s="37"/>
      <c r="Y136" s="37"/>
      <c r="Z136" s="5"/>
    </row>
    <row r="137" spans="1:26" s="8" customFormat="1" x14ac:dyDescent="0.25">
      <c r="A137" s="63" t="s">
        <v>254</v>
      </c>
      <c r="B137" s="62" t="s">
        <v>255</v>
      </c>
      <c r="C137" s="45"/>
      <c r="D137" s="45">
        <v>0</v>
      </c>
      <c r="E137" s="45">
        <v>0</v>
      </c>
      <c r="F137" s="45">
        <v>0</v>
      </c>
      <c r="G137" s="45"/>
      <c r="H137" s="45">
        <f t="shared" si="179"/>
        <v>0</v>
      </c>
      <c r="I137" s="46" t="str">
        <f t="shared" si="180"/>
        <v>-</v>
      </c>
      <c r="J137" s="45"/>
      <c r="K137" s="45"/>
      <c r="L137" s="45"/>
      <c r="M137" s="45"/>
      <c r="N137" s="45">
        <f t="shared" si="181"/>
        <v>0</v>
      </c>
      <c r="O137" s="46" t="str">
        <f t="shared" si="182"/>
        <v>-</v>
      </c>
      <c r="P137" s="45"/>
      <c r="Q137" s="45"/>
      <c r="R137" s="45"/>
      <c r="S137" s="45"/>
      <c r="T137" s="45">
        <f t="shared" si="183"/>
        <v>0</v>
      </c>
      <c r="U137" s="46" t="str">
        <f t="shared" si="184"/>
        <v>-</v>
      </c>
      <c r="V137" s="45">
        <f t="shared" si="185"/>
        <v>0</v>
      </c>
      <c r="W137" s="46" t="str">
        <f t="shared" si="186"/>
        <v>-</v>
      </c>
      <c r="X137" s="37"/>
      <c r="Y137" s="37"/>
      <c r="Z137" s="5"/>
    </row>
    <row r="138" spans="1:26" s="8" customFormat="1" x14ac:dyDescent="0.25">
      <c r="A138" s="63" t="s">
        <v>256</v>
      </c>
      <c r="B138" s="62" t="s">
        <v>257</v>
      </c>
      <c r="C138" s="45"/>
      <c r="D138" s="45">
        <v>0</v>
      </c>
      <c r="E138" s="45">
        <v>0</v>
      </c>
      <c r="F138" s="45">
        <v>0</v>
      </c>
      <c r="G138" s="45"/>
      <c r="H138" s="45">
        <f t="shared" si="179"/>
        <v>0</v>
      </c>
      <c r="I138" s="46" t="str">
        <f t="shared" si="180"/>
        <v>-</v>
      </c>
      <c r="J138" s="45"/>
      <c r="K138" s="45"/>
      <c r="L138" s="45"/>
      <c r="M138" s="45"/>
      <c r="N138" s="45">
        <f t="shared" si="181"/>
        <v>0</v>
      </c>
      <c r="O138" s="46" t="str">
        <f t="shared" si="182"/>
        <v>-</v>
      </c>
      <c r="P138" s="45"/>
      <c r="Q138" s="45"/>
      <c r="R138" s="45"/>
      <c r="S138" s="45"/>
      <c r="T138" s="45">
        <f t="shared" si="183"/>
        <v>0</v>
      </c>
      <c r="U138" s="46" t="str">
        <f t="shared" si="184"/>
        <v>-</v>
      </c>
      <c r="V138" s="45">
        <f t="shared" si="185"/>
        <v>0</v>
      </c>
      <c r="W138" s="46" t="str">
        <f t="shared" si="186"/>
        <v>-</v>
      </c>
      <c r="X138" s="37"/>
      <c r="Y138" s="37"/>
      <c r="Z138" s="5"/>
    </row>
    <row r="139" spans="1:26" s="8" customFormat="1" x14ac:dyDescent="0.25">
      <c r="A139" s="63" t="s">
        <v>258</v>
      </c>
      <c r="B139" s="62" t="s">
        <v>259</v>
      </c>
      <c r="C139" s="45"/>
      <c r="D139" s="45">
        <f>-Jan!I434</f>
        <v>-1950</v>
      </c>
      <c r="E139" s="45">
        <f>-Fev!L460</f>
        <v>-2805</v>
      </c>
      <c r="F139" s="45">
        <v>-2805</v>
      </c>
      <c r="G139" s="45"/>
      <c r="H139" s="45">
        <f t="shared" si="179"/>
        <v>-7560</v>
      </c>
      <c r="I139" s="46" t="str">
        <f t="shared" si="180"/>
        <v>-</v>
      </c>
      <c r="J139" s="45"/>
      <c r="K139" s="45"/>
      <c r="L139" s="45"/>
      <c r="M139" s="45"/>
      <c r="N139" s="45">
        <f t="shared" si="181"/>
        <v>0</v>
      </c>
      <c r="O139" s="46" t="str">
        <f t="shared" si="182"/>
        <v>-</v>
      </c>
      <c r="P139" s="45"/>
      <c r="Q139" s="45"/>
      <c r="R139" s="45"/>
      <c r="S139" s="45"/>
      <c r="T139" s="45">
        <f t="shared" si="183"/>
        <v>0</v>
      </c>
      <c r="U139" s="46" t="str">
        <f t="shared" si="184"/>
        <v>-</v>
      </c>
      <c r="V139" s="45">
        <f t="shared" si="185"/>
        <v>-7560</v>
      </c>
      <c r="W139" s="46" t="str">
        <f t="shared" si="186"/>
        <v>-</v>
      </c>
      <c r="X139" s="37"/>
      <c r="Y139" s="37"/>
      <c r="Z139" s="5"/>
    </row>
    <row r="140" spans="1:26" s="8" customFormat="1" x14ac:dyDescent="0.25">
      <c r="A140" s="63" t="s">
        <v>260</v>
      </c>
      <c r="B140" s="62" t="s">
        <v>261</v>
      </c>
      <c r="C140" s="45"/>
      <c r="D140" s="45">
        <v>0</v>
      </c>
      <c r="E140" s="45">
        <v>0</v>
      </c>
      <c r="F140" s="45">
        <v>0</v>
      </c>
      <c r="G140" s="45"/>
      <c r="H140" s="45">
        <f t="shared" si="179"/>
        <v>0</v>
      </c>
      <c r="I140" s="46" t="str">
        <f t="shared" si="180"/>
        <v>-</v>
      </c>
      <c r="J140" s="45"/>
      <c r="K140" s="45"/>
      <c r="L140" s="45"/>
      <c r="M140" s="45"/>
      <c r="N140" s="45">
        <f t="shared" si="181"/>
        <v>0</v>
      </c>
      <c r="O140" s="46" t="str">
        <f t="shared" si="182"/>
        <v>-</v>
      </c>
      <c r="P140" s="45"/>
      <c r="Q140" s="45"/>
      <c r="R140" s="45"/>
      <c r="S140" s="45"/>
      <c r="T140" s="45">
        <f t="shared" si="183"/>
        <v>0</v>
      </c>
      <c r="U140" s="46" t="str">
        <f t="shared" si="184"/>
        <v>-</v>
      </c>
      <c r="V140" s="45">
        <f t="shared" si="185"/>
        <v>0</v>
      </c>
      <c r="W140" s="46" t="str">
        <f t="shared" si="186"/>
        <v>-</v>
      </c>
      <c r="X140" s="37"/>
      <c r="Y140" s="37"/>
      <c r="Z140" s="5"/>
    </row>
    <row r="141" spans="1:26" s="9" customFormat="1" x14ac:dyDescent="0.25">
      <c r="A141" s="63" t="s">
        <v>262</v>
      </c>
      <c r="B141" s="62" t="s">
        <v>263</v>
      </c>
      <c r="C141" s="45"/>
      <c r="D141" s="45">
        <v>0</v>
      </c>
      <c r="E141" s="45">
        <v>0</v>
      </c>
      <c r="F141" s="45">
        <v>0</v>
      </c>
      <c r="G141" s="45"/>
      <c r="H141" s="45">
        <f t="shared" si="179"/>
        <v>0</v>
      </c>
      <c r="I141" s="46" t="str">
        <f t="shared" si="180"/>
        <v>-</v>
      </c>
      <c r="J141" s="45"/>
      <c r="K141" s="45"/>
      <c r="L141" s="45"/>
      <c r="M141" s="45"/>
      <c r="N141" s="45">
        <f t="shared" si="181"/>
        <v>0</v>
      </c>
      <c r="O141" s="46" t="str">
        <f t="shared" si="182"/>
        <v>-</v>
      </c>
      <c r="P141" s="45"/>
      <c r="Q141" s="45"/>
      <c r="R141" s="45"/>
      <c r="S141" s="45"/>
      <c r="T141" s="45">
        <f t="shared" si="183"/>
        <v>0</v>
      </c>
      <c r="U141" s="46" t="str">
        <f t="shared" si="184"/>
        <v>-</v>
      </c>
      <c r="V141" s="45">
        <f t="shared" si="185"/>
        <v>0</v>
      </c>
      <c r="W141" s="46" t="str">
        <f t="shared" si="186"/>
        <v>-</v>
      </c>
      <c r="X141" s="37"/>
      <c r="Y141" s="37"/>
      <c r="Z141" s="5"/>
    </row>
    <row r="142" spans="1:26" s="8" customFormat="1" x14ac:dyDescent="0.25">
      <c r="A142" s="63" t="s">
        <v>264</v>
      </c>
      <c r="B142" s="62" t="s">
        <v>265</v>
      </c>
      <c r="C142" s="45"/>
      <c r="D142" s="45">
        <v>0</v>
      </c>
      <c r="E142" s="45">
        <v>0</v>
      </c>
      <c r="F142" s="45">
        <v>0</v>
      </c>
      <c r="G142" s="45"/>
      <c r="H142" s="45">
        <f t="shared" si="179"/>
        <v>0</v>
      </c>
      <c r="I142" s="46" t="str">
        <f t="shared" si="180"/>
        <v>-</v>
      </c>
      <c r="J142" s="45"/>
      <c r="K142" s="45"/>
      <c r="L142" s="45"/>
      <c r="M142" s="45"/>
      <c r="N142" s="45">
        <f t="shared" si="181"/>
        <v>0</v>
      </c>
      <c r="O142" s="46" t="str">
        <f t="shared" si="182"/>
        <v>-</v>
      </c>
      <c r="P142" s="45"/>
      <c r="Q142" s="45"/>
      <c r="R142" s="45"/>
      <c r="S142" s="45"/>
      <c r="T142" s="45">
        <f t="shared" si="183"/>
        <v>0</v>
      </c>
      <c r="U142" s="46" t="str">
        <f t="shared" si="184"/>
        <v>-</v>
      </c>
      <c r="V142" s="45">
        <f t="shared" si="185"/>
        <v>0</v>
      </c>
      <c r="W142" s="46" t="str">
        <f t="shared" si="186"/>
        <v>-</v>
      </c>
      <c r="X142" s="37"/>
      <c r="Y142" s="37"/>
      <c r="Z142" s="5"/>
    </row>
    <row r="143" spans="1:26" s="5" customFormat="1" x14ac:dyDescent="0.25">
      <c r="A143" s="39" t="s">
        <v>266</v>
      </c>
      <c r="B143" s="40" t="s">
        <v>267</v>
      </c>
      <c r="C143" s="41">
        <f>SUM(C144:C148)</f>
        <v>0</v>
      </c>
      <c r="D143" s="41">
        <f t="shared" ref="D143:G143" si="187">SUM(D144:D148)</f>
        <v>-6487.8099999999995</v>
      </c>
      <c r="E143" s="41">
        <f t="shared" si="187"/>
        <v>-12487.81</v>
      </c>
      <c r="F143" s="41">
        <f t="shared" ref="F143" si="188">SUM(F144:F148)</f>
        <v>-12487.81</v>
      </c>
      <c r="G143" s="41">
        <f t="shared" si="187"/>
        <v>0</v>
      </c>
      <c r="H143" s="41">
        <f t="shared" ref="H143:H148" si="189">SUM(D143:G143)</f>
        <v>-31463.43</v>
      </c>
      <c r="I143" s="42" t="str">
        <f t="shared" si="136"/>
        <v>-</v>
      </c>
      <c r="J143" s="41">
        <f t="shared" ref="J143:M143" si="190">SUM(J144:J148)</f>
        <v>0</v>
      </c>
      <c r="K143" s="41">
        <f t="shared" si="190"/>
        <v>0</v>
      </c>
      <c r="L143" s="41">
        <f t="shared" si="190"/>
        <v>0</v>
      </c>
      <c r="M143" s="41">
        <f t="shared" si="190"/>
        <v>0</v>
      </c>
      <c r="N143" s="41">
        <f t="shared" si="137"/>
        <v>0</v>
      </c>
      <c r="O143" s="42" t="str">
        <f t="shared" si="138"/>
        <v>-</v>
      </c>
      <c r="P143" s="41">
        <f t="shared" ref="P143:S143" si="191">SUM(P144:P148)</f>
        <v>0</v>
      </c>
      <c r="Q143" s="41">
        <f t="shared" si="191"/>
        <v>0</v>
      </c>
      <c r="R143" s="41">
        <f t="shared" si="191"/>
        <v>0</v>
      </c>
      <c r="S143" s="41">
        <f t="shared" si="191"/>
        <v>0</v>
      </c>
      <c r="T143" s="41">
        <f t="shared" ref="T143:T148" si="192">SUM(P143:S143)</f>
        <v>0</v>
      </c>
      <c r="U143" s="42" t="str">
        <f t="shared" si="154"/>
        <v>-</v>
      </c>
      <c r="V143" s="41">
        <f t="shared" si="140"/>
        <v>-31463.43</v>
      </c>
      <c r="W143" s="42" t="str">
        <f t="shared" si="141"/>
        <v>-</v>
      </c>
      <c r="X143" s="37"/>
      <c r="Y143" s="37"/>
    </row>
    <row r="144" spans="1:26" s="8" customFormat="1" x14ac:dyDescent="0.25">
      <c r="A144" s="43" t="s">
        <v>268</v>
      </c>
      <c r="B144" s="62" t="s">
        <v>269</v>
      </c>
      <c r="C144" s="45"/>
      <c r="D144" s="45">
        <f>-Jan!I400</f>
        <v>-3487.81</v>
      </c>
      <c r="E144" s="45">
        <f>-Fev!L421</f>
        <v>-3487.81</v>
      </c>
      <c r="F144" s="45">
        <v>-3487.81</v>
      </c>
      <c r="G144" s="45"/>
      <c r="H144" s="45">
        <f t="shared" si="189"/>
        <v>-10463.43</v>
      </c>
      <c r="I144" s="46" t="str">
        <f t="shared" si="136"/>
        <v>-</v>
      </c>
      <c r="J144" s="45"/>
      <c r="K144" s="45"/>
      <c r="L144" s="45"/>
      <c r="M144" s="45"/>
      <c r="N144" s="45">
        <f>SUM(J144:M144)</f>
        <v>0</v>
      </c>
      <c r="O144" s="46" t="str">
        <f t="shared" si="138"/>
        <v>-</v>
      </c>
      <c r="P144" s="45"/>
      <c r="Q144" s="45"/>
      <c r="R144" s="45"/>
      <c r="S144" s="45"/>
      <c r="T144" s="45">
        <f t="shared" si="192"/>
        <v>0</v>
      </c>
      <c r="U144" s="46" t="str">
        <f t="shared" si="154"/>
        <v>-</v>
      </c>
      <c r="V144" s="45">
        <f t="shared" si="140"/>
        <v>-10463.43</v>
      </c>
      <c r="W144" s="46" t="str">
        <f t="shared" si="141"/>
        <v>-</v>
      </c>
      <c r="X144" s="37"/>
      <c r="Y144" s="37"/>
      <c r="Z144" s="5"/>
    </row>
    <row r="145" spans="1:26" s="8" customFormat="1" x14ac:dyDescent="0.25">
      <c r="A145" s="43" t="s">
        <v>270</v>
      </c>
      <c r="B145" s="62" t="s">
        <v>271</v>
      </c>
      <c r="C145" s="45"/>
      <c r="D145" s="45">
        <v>0</v>
      </c>
      <c r="E145" s="45">
        <v>0</v>
      </c>
      <c r="F145" s="45">
        <v>0</v>
      </c>
      <c r="G145" s="45"/>
      <c r="H145" s="45">
        <f t="shared" si="189"/>
        <v>0</v>
      </c>
      <c r="I145" s="46" t="str">
        <f t="shared" si="136"/>
        <v>-</v>
      </c>
      <c r="J145" s="45"/>
      <c r="K145" s="45"/>
      <c r="L145" s="45"/>
      <c r="M145" s="45"/>
      <c r="N145" s="45">
        <f>SUM(J145:M145)</f>
        <v>0</v>
      </c>
      <c r="O145" s="46" t="str">
        <f t="shared" si="138"/>
        <v>-</v>
      </c>
      <c r="P145" s="45"/>
      <c r="Q145" s="45"/>
      <c r="R145" s="45"/>
      <c r="S145" s="45"/>
      <c r="T145" s="45">
        <f t="shared" si="192"/>
        <v>0</v>
      </c>
      <c r="U145" s="46" t="str">
        <f t="shared" si="154"/>
        <v>-</v>
      </c>
      <c r="V145" s="45">
        <f t="shared" si="140"/>
        <v>0</v>
      </c>
      <c r="W145" s="46" t="str">
        <f t="shared" si="141"/>
        <v>-</v>
      </c>
      <c r="X145" s="37"/>
      <c r="Y145" s="37"/>
      <c r="Z145" s="5"/>
    </row>
    <row r="146" spans="1:26" s="8" customFormat="1" x14ac:dyDescent="0.25">
      <c r="A146" s="43" t="s">
        <v>272</v>
      </c>
      <c r="B146" s="62" t="s">
        <v>273</v>
      </c>
      <c r="C146" s="45"/>
      <c r="D146" s="45">
        <v>0</v>
      </c>
      <c r="E146" s="45">
        <v>0</v>
      </c>
      <c r="F146" s="45">
        <v>0</v>
      </c>
      <c r="G146" s="45"/>
      <c r="H146" s="45">
        <f t="shared" si="189"/>
        <v>0</v>
      </c>
      <c r="I146" s="46" t="str">
        <f t="shared" si="136"/>
        <v>-</v>
      </c>
      <c r="J146" s="45"/>
      <c r="K146" s="45"/>
      <c r="L146" s="45"/>
      <c r="M146" s="45"/>
      <c r="N146" s="45">
        <f>SUM(J146:M146)</f>
        <v>0</v>
      </c>
      <c r="O146" s="46" t="str">
        <f t="shared" si="138"/>
        <v>-</v>
      </c>
      <c r="P146" s="45"/>
      <c r="Q146" s="45"/>
      <c r="R146" s="45"/>
      <c r="S146" s="45"/>
      <c r="T146" s="45">
        <f t="shared" si="192"/>
        <v>0</v>
      </c>
      <c r="U146" s="46" t="str">
        <f t="shared" si="154"/>
        <v>-</v>
      </c>
      <c r="V146" s="45">
        <f t="shared" si="140"/>
        <v>0</v>
      </c>
      <c r="W146" s="46" t="str">
        <f t="shared" si="141"/>
        <v>-</v>
      </c>
      <c r="X146" s="37"/>
      <c r="Y146" s="37"/>
      <c r="Z146" s="5"/>
    </row>
    <row r="147" spans="1:26" s="8" customFormat="1" x14ac:dyDescent="0.25">
      <c r="A147" s="63" t="s">
        <v>274</v>
      </c>
      <c r="B147" s="62" t="s">
        <v>275</v>
      </c>
      <c r="C147" s="45"/>
      <c r="D147" s="45">
        <f>-Jan!I406</f>
        <v>-3000</v>
      </c>
      <c r="E147" s="45">
        <f>-Fev!L427</f>
        <v>-3000</v>
      </c>
      <c r="F147" s="45">
        <v>-3000</v>
      </c>
      <c r="G147" s="45"/>
      <c r="H147" s="45">
        <f t="shared" si="189"/>
        <v>-9000</v>
      </c>
      <c r="I147" s="46" t="str">
        <f t="shared" si="136"/>
        <v>-</v>
      </c>
      <c r="J147" s="45"/>
      <c r="K147" s="45"/>
      <c r="L147" s="45"/>
      <c r="M147" s="45"/>
      <c r="N147" s="45">
        <f>SUM(J147:M147)</f>
        <v>0</v>
      </c>
      <c r="O147" s="46" t="str">
        <f t="shared" si="138"/>
        <v>-</v>
      </c>
      <c r="P147" s="45"/>
      <c r="Q147" s="45"/>
      <c r="R147" s="45"/>
      <c r="S147" s="45"/>
      <c r="T147" s="45">
        <f t="shared" si="192"/>
        <v>0</v>
      </c>
      <c r="U147" s="46" t="str">
        <f t="shared" si="154"/>
        <v>-</v>
      </c>
      <c r="V147" s="45">
        <f t="shared" si="140"/>
        <v>-9000</v>
      </c>
      <c r="W147" s="46" t="str">
        <f t="shared" si="141"/>
        <v>-</v>
      </c>
      <c r="X147" s="37"/>
      <c r="Y147" s="37"/>
      <c r="Z147" s="5"/>
    </row>
    <row r="148" spans="1:26" s="8" customFormat="1" x14ac:dyDescent="0.25">
      <c r="A148" s="63" t="s">
        <v>276</v>
      </c>
      <c r="B148" s="62" t="s">
        <v>277</v>
      </c>
      <c r="C148" s="45"/>
      <c r="D148" s="45">
        <v>0</v>
      </c>
      <c r="E148" s="45">
        <f>-Fev!L429</f>
        <v>-6000</v>
      </c>
      <c r="F148" s="45">
        <v>-6000</v>
      </c>
      <c r="G148" s="45"/>
      <c r="H148" s="45">
        <f t="shared" si="189"/>
        <v>-12000</v>
      </c>
      <c r="I148" s="46" t="str">
        <f t="shared" si="136"/>
        <v>-</v>
      </c>
      <c r="J148" s="45"/>
      <c r="K148" s="45"/>
      <c r="L148" s="45"/>
      <c r="M148" s="45"/>
      <c r="N148" s="45">
        <f>SUM(J148:M148)</f>
        <v>0</v>
      </c>
      <c r="O148" s="46" t="str">
        <f t="shared" si="138"/>
        <v>-</v>
      </c>
      <c r="P148" s="45"/>
      <c r="Q148" s="45"/>
      <c r="R148" s="45"/>
      <c r="S148" s="45"/>
      <c r="T148" s="45">
        <f t="shared" si="192"/>
        <v>0</v>
      </c>
      <c r="U148" s="46" t="str">
        <f t="shared" si="154"/>
        <v>-</v>
      </c>
      <c r="V148" s="45">
        <f t="shared" si="140"/>
        <v>-12000</v>
      </c>
      <c r="W148" s="46" t="str">
        <f t="shared" si="141"/>
        <v>-</v>
      </c>
      <c r="X148" s="37"/>
      <c r="Y148" s="37"/>
      <c r="Z148" s="5"/>
    </row>
    <row r="149" spans="1:26" s="5" customFormat="1" x14ac:dyDescent="0.25">
      <c r="A149" s="64" t="s">
        <v>278</v>
      </c>
      <c r="B149" s="10" t="s">
        <v>279</v>
      </c>
      <c r="C149" s="41">
        <f>SUM(C150:C153)</f>
        <v>0</v>
      </c>
      <c r="D149" s="41">
        <f>SUM(D150:D153)</f>
        <v>-1299106.1499999999</v>
      </c>
      <c r="E149" s="41">
        <f>SUM(E150:E153)</f>
        <v>-591896.68999999994</v>
      </c>
      <c r="F149" s="41">
        <f>SUM(F150:F153)</f>
        <v>-591896.68999999994</v>
      </c>
      <c r="G149" s="41">
        <f t="shared" ref="G149" si="193">SUM(G150:G153)</f>
        <v>0</v>
      </c>
      <c r="H149" s="41">
        <f t="shared" si="135"/>
        <v>-2482899.5299999998</v>
      </c>
      <c r="I149" s="42" t="str">
        <f t="shared" si="136"/>
        <v>-</v>
      </c>
      <c r="J149" s="41">
        <f>SUM(J150:J153)</f>
        <v>0</v>
      </c>
      <c r="K149" s="41">
        <f>SUM(K150:K153)</f>
        <v>0</v>
      </c>
      <c r="L149" s="41">
        <f>SUM(L150:L153)</f>
        <v>0</v>
      </c>
      <c r="M149" s="41">
        <f t="shared" ref="M149" si="194">SUM(M150:M153)</f>
        <v>0</v>
      </c>
      <c r="N149" s="41">
        <f t="shared" si="137"/>
        <v>0</v>
      </c>
      <c r="O149" s="42" t="str">
        <f t="shared" si="138"/>
        <v>-</v>
      </c>
      <c r="P149" s="41">
        <f t="shared" ref="P149:S149" si="195">SUM(P150:P153)</f>
        <v>0</v>
      </c>
      <c r="Q149" s="41">
        <f t="shared" si="195"/>
        <v>0</v>
      </c>
      <c r="R149" s="41">
        <f t="shared" si="195"/>
        <v>0</v>
      </c>
      <c r="S149" s="41">
        <f t="shared" si="195"/>
        <v>0</v>
      </c>
      <c r="T149" s="41">
        <f t="shared" si="139"/>
        <v>0</v>
      </c>
      <c r="U149" s="42" t="str">
        <f t="shared" si="154"/>
        <v>-</v>
      </c>
      <c r="V149" s="41">
        <f t="shared" si="140"/>
        <v>-2482899.5299999998</v>
      </c>
      <c r="W149" s="42" t="str">
        <f t="shared" si="141"/>
        <v>-</v>
      </c>
      <c r="X149" s="37"/>
      <c r="Y149" s="37"/>
    </row>
    <row r="150" spans="1:26" s="8" customFormat="1" x14ac:dyDescent="0.25">
      <c r="A150" s="43" t="s">
        <v>280</v>
      </c>
      <c r="B150" s="44" t="s">
        <v>281</v>
      </c>
      <c r="C150" s="45"/>
      <c r="D150" s="109">
        <f>-Jan!K427</f>
        <v>-315070.49</v>
      </c>
      <c r="E150" s="109">
        <f>-Fev!L454</f>
        <v>-284846.8</v>
      </c>
      <c r="F150" s="109">
        <v>-284846.8</v>
      </c>
      <c r="G150" s="109"/>
      <c r="H150" s="109">
        <f t="shared" si="135"/>
        <v>-884764.09000000008</v>
      </c>
      <c r="I150" s="110" t="str">
        <f t="shared" si="136"/>
        <v>-</v>
      </c>
      <c r="J150" s="109"/>
      <c r="K150" s="109"/>
      <c r="L150" s="109"/>
      <c r="M150" s="109"/>
      <c r="N150" s="109">
        <f t="shared" si="137"/>
        <v>0</v>
      </c>
      <c r="O150" s="110" t="str">
        <f t="shared" si="138"/>
        <v>-</v>
      </c>
      <c r="P150" s="109"/>
      <c r="Q150" s="109"/>
      <c r="R150" s="109"/>
      <c r="S150" s="109"/>
      <c r="T150" s="109">
        <f t="shared" si="139"/>
        <v>0</v>
      </c>
      <c r="U150" s="110" t="str">
        <f t="shared" si="154"/>
        <v>-</v>
      </c>
      <c r="V150" s="109">
        <f t="shared" si="140"/>
        <v>-884764.09000000008</v>
      </c>
      <c r="W150" s="110" t="str">
        <f t="shared" si="141"/>
        <v>-</v>
      </c>
      <c r="X150" s="37"/>
      <c r="Y150" s="37"/>
      <c r="Z150" s="5"/>
    </row>
    <row r="151" spans="1:26" s="8" customFormat="1" x14ac:dyDescent="0.25">
      <c r="A151" s="43" t="s">
        <v>282</v>
      </c>
      <c r="B151" s="44" t="s">
        <v>283</v>
      </c>
      <c r="C151" s="45"/>
      <c r="D151" s="109">
        <f>-Jan!K428</f>
        <v>-5923.97</v>
      </c>
      <c r="E151" s="109">
        <f>-Fev!L455</f>
        <v>-5541.78</v>
      </c>
      <c r="F151" s="109">
        <v>-5541.78</v>
      </c>
      <c r="G151" s="109"/>
      <c r="H151" s="109">
        <f t="shared" si="135"/>
        <v>-17007.53</v>
      </c>
      <c r="I151" s="110" t="str">
        <f t="shared" si="136"/>
        <v>-</v>
      </c>
      <c r="J151" s="109"/>
      <c r="K151" s="109"/>
      <c r="L151" s="109"/>
      <c r="M151" s="109"/>
      <c r="N151" s="109">
        <f t="shared" si="137"/>
        <v>0</v>
      </c>
      <c r="O151" s="110" t="str">
        <f t="shared" si="138"/>
        <v>-</v>
      </c>
      <c r="P151" s="109"/>
      <c r="Q151" s="109"/>
      <c r="R151" s="109"/>
      <c r="S151" s="109"/>
      <c r="T151" s="109">
        <f t="shared" si="139"/>
        <v>0</v>
      </c>
      <c r="U151" s="110" t="str">
        <f t="shared" si="154"/>
        <v>-</v>
      </c>
      <c r="V151" s="109">
        <f t="shared" si="140"/>
        <v>-17007.53</v>
      </c>
      <c r="W151" s="110" t="str">
        <f t="shared" si="141"/>
        <v>-</v>
      </c>
      <c r="X151" s="37"/>
      <c r="Y151" s="37"/>
      <c r="Z151" s="5"/>
    </row>
    <row r="152" spans="1:26" s="8" customFormat="1" x14ac:dyDescent="0.25">
      <c r="A152" s="43" t="s">
        <v>284</v>
      </c>
      <c r="B152" s="44" t="s">
        <v>285</v>
      </c>
      <c r="C152" s="45"/>
      <c r="D152" s="109">
        <v>0</v>
      </c>
      <c r="E152" s="109">
        <v>0</v>
      </c>
      <c r="F152" s="109">
        <v>0</v>
      </c>
      <c r="G152" s="109"/>
      <c r="H152" s="109">
        <f t="shared" si="135"/>
        <v>0</v>
      </c>
      <c r="I152" s="110" t="str">
        <f t="shared" si="136"/>
        <v>-</v>
      </c>
      <c r="J152" s="109"/>
      <c r="K152" s="109"/>
      <c r="L152" s="109"/>
      <c r="M152" s="109"/>
      <c r="N152" s="109">
        <f t="shared" si="137"/>
        <v>0</v>
      </c>
      <c r="O152" s="110" t="str">
        <f t="shared" si="138"/>
        <v>-</v>
      </c>
      <c r="P152" s="109"/>
      <c r="Q152" s="109"/>
      <c r="R152" s="109"/>
      <c r="S152" s="109"/>
      <c r="T152" s="109">
        <f t="shared" si="139"/>
        <v>0</v>
      </c>
      <c r="U152" s="110" t="str">
        <f t="shared" si="154"/>
        <v>-</v>
      </c>
      <c r="V152" s="109">
        <f t="shared" si="140"/>
        <v>0</v>
      </c>
      <c r="W152" s="110" t="str">
        <f t="shared" si="141"/>
        <v>-</v>
      </c>
      <c r="X152" s="37"/>
      <c r="Y152" s="37"/>
      <c r="Z152" s="5"/>
    </row>
    <row r="153" spans="1:26" s="8" customFormat="1" x14ac:dyDescent="0.25">
      <c r="A153" s="43" t="s">
        <v>286</v>
      </c>
      <c r="B153" s="44" t="s">
        <v>287</v>
      </c>
      <c r="C153" s="45">
        <f>SUM(C154:C155)</f>
        <v>0</v>
      </c>
      <c r="D153" s="45">
        <f>SUM(D154:D155)</f>
        <v>-978111.69</v>
      </c>
      <c r="E153" s="45">
        <f t="shared" ref="E153:G153" si="196">SUM(E154:E155)</f>
        <v>-301508.11</v>
      </c>
      <c r="F153" s="45">
        <f t="shared" ref="F153" si="197">SUM(F154:F155)</f>
        <v>-301508.11</v>
      </c>
      <c r="G153" s="45">
        <f t="shared" si="196"/>
        <v>0</v>
      </c>
      <c r="H153" s="70">
        <f t="shared" si="135"/>
        <v>-1581127.9099999997</v>
      </c>
      <c r="I153" s="71" t="str">
        <f t="shared" si="136"/>
        <v>-</v>
      </c>
      <c r="J153" s="45">
        <f>SUM(J154:J155)</f>
        <v>0</v>
      </c>
      <c r="K153" s="45">
        <f t="shared" ref="K153" si="198">SUM(K154:K155)</f>
        <v>0</v>
      </c>
      <c r="L153" s="45">
        <f t="shared" ref="L153" si="199">SUM(L154:L155)</f>
        <v>0</v>
      </c>
      <c r="M153" s="45">
        <f t="shared" ref="M153" si="200">SUM(M154:M155)</f>
        <v>0</v>
      </c>
      <c r="N153" s="70">
        <f t="shared" si="137"/>
        <v>0</v>
      </c>
      <c r="O153" s="71" t="str">
        <f t="shared" si="138"/>
        <v>-</v>
      </c>
      <c r="P153" s="45">
        <f t="shared" ref="P153" si="201">SUM(P154:P155)</f>
        <v>0</v>
      </c>
      <c r="Q153" s="45">
        <f t="shared" ref="Q153" si="202">SUM(Q154:Q155)</f>
        <v>0</v>
      </c>
      <c r="R153" s="45">
        <f t="shared" ref="R153" si="203">SUM(R154:R155)</f>
        <v>0</v>
      </c>
      <c r="S153" s="45">
        <f t="shared" ref="S153" si="204">SUM(S154:S155)</f>
        <v>0</v>
      </c>
      <c r="T153" s="70">
        <f t="shared" si="139"/>
        <v>0</v>
      </c>
      <c r="U153" s="71" t="str">
        <f t="shared" si="154"/>
        <v>-</v>
      </c>
      <c r="V153" s="70">
        <f t="shared" si="140"/>
        <v>-1581127.9099999997</v>
      </c>
      <c r="W153" s="71" t="str">
        <f t="shared" si="141"/>
        <v>-</v>
      </c>
      <c r="X153" s="37"/>
      <c r="Y153" s="37"/>
      <c r="Z153" s="5"/>
    </row>
    <row r="154" spans="1:26" s="9" customFormat="1" x14ac:dyDescent="0.25">
      <c r="A154" s="43" t="s">
        <v>288</v>
      </c>
      <c r="B154" s="44" t="s">
        <v>289</v>
      </c>
      <c r="C154" s="45"/>
      <c r="D154" s="109">
        <f>-Jan!I451</f>
        <v>-941876.23</v>
      </c>
      <c r="E154" s="109">
        <f>-Fev!L481</f>
        <v>-287596.23</v>
      </c>
      <c r="F154" s="109">
        <v>-287596.23</v>
      </c>
      <c r="G154" s="109"/>
      <c r="H154" s="109">
        <f t="shared" si="135"/>
        <v>-1517068.69</v>
      </c>
      <c r="I154" s="110" t="str">
        <f t="shared" si="136"/>
        <v>-</v>
      </c>
      <c r="J154" s="109"/>
      <c r="K154" s="109"/>
      <c r="L154" s="109"/>
      <c r="M154" s="109"/>
      <c r="N154" s="109">
        <f t="shared" si="137"/>
        <v>0</v>
      </c>
      <c r="O154" s="110" t="str">
        <f t="shared" si="138"/>
        <v>-</v>
      </c>
      <c r="P154" s="109"/>
      <c r="Q154" s="109"/>
      <c r="R154" s="109"/>
      <c r="S154" s="109"/>
      <c r="T154" s="109">
        <f t="shared" si="139"/>
        <v>0</v>
      </c>
      <c r="U154" s="110" t="str">
        <f t="shared" si="154"/>
        <v>-</v>
      </c>
      <c r="V154" s="109">
        <f t="shared" si="140"/>
        <v>-1517068.69</v>
      </c>
      <c r="W154" s="110" t="str">
        <f t="shared" si="141"/>
        <v>-</v>
      </c>
      <c r="X154" s="37"/>
      <c r="Y154" s="37"/>
      <c r="Z154" s="5"/>
    </row>
    <row r="155" spans="1:26" s="9" customFormat="1" x14ac:dyDescent="0.25">
      <c r="A155" s="43" t="s">
        <v>1097</v>
      </c>
      <c r="B155" s="44" t="s">
        <v>1098</v>
      </c>
      <c r="C155" s="45"/>
      <c r="D155" s="111">
        <f>-Jan!K421</f>
        <v>-36235.46</v>
      </c>
      <c r="E155" s="111">
        <f>-Fev!L447</f>
        <v>-13911.88</v>
      </c>
      <c r="F155" s="111">
        <v>-13911.88</v>
      </c>
      <c r="G155" s="111"/>
      <c r="H155" s="109">
        <f t="shared" si="135"/>
        <v>-64059.219999999994</v>
      </c>
      <c r="I155" s="110" t="str">
        <f t="shared" si="136"/>
        <v>-</v>
      </c>
      <c r="J155" s="111"/>
      <c r="K155" s="111"/>
      <c r="L155" s="111"/>
      <c r="M155" s="111"/>
      <c r="N155" s="109">
        <f t="shared" ref="N155" si="205">SUM(J155:M155)</f>
        <v>0</v>
      </c>
      <c r="O155" s="110" t="str">
        <f t="shared" ref="O155" si="206">IF(C155=0,"-",N155/C155)</f>
        <v>-</v>
      </c>
      <c r="P155" s="111"/>
      <c r="Q155" s="111"/>
      <c r="R155" s="111"/>
      <c r="S155" s="111"/>
      <c r="T155" s="109">
        <f t="shared" ref="T155" si="207">SUM(P155:S155)</f>
        <v>0</v>
      </c>
      <c r="U155" s="110" t="str">
        <f t="shared" ref="U155" si="208">IF(C155=0,"-",T155/C155)</f>
        <v>-</v>
      </c>
      <c r="V155" s="109">
        <f t="shared" si="140"/>
        <v>-64059.219999999994</v>
      </c>
      <c r="W155" s="110" t="str">
        <f t="shared" si="141"/>
        <v>-</v>
      </c>
      <c r="X155" s="37"/>
      <c r="Y155" s="37"/>
      <c r="Z155" s="5"/>
    </row>
    <row r="156" spans="1:26" s="11" customFormat="1" x14ac:dyDescent="0.3">
      <c r="A156" s="72" t="s">
        <v>290</v>
      </c>
      <c r="B156" s="56" t="s">
        <v>291</v>
      </c>
      <c r="C156" s="73">
        <f>C49+C35</f>
        <v>0</v>
      </c>
      <c r="D156" s="73">
        <f>D49+D35</f>
        <v>0</v>
      </c>
      <c r="E156" s="73">
        <f>E49+E35</f>
        <v>0</v>
      </c>
      <c r="F156" s="73">
        <f>F49+F35</f>
        <v>0</v>
      </c>
      <c r="G156" s="73">
        <f>G49+G35</f>
        <v>0</v>
      </c>
      <c r="H156" s="73">
        <f t="shared" si="135"/>
        <v>0</v>
      </c>
      <c r="I156" s="74" t="str">
        <f t="shared" si="136"/>
        <v>-</v>
      </c>
      <c r="J156" s="73">
        <f>J49+J35</f>
        <v>0</v>
      </c>
      <c r="K156" s="73">
        <f>K49+K35</f>
        <v>0</v>
      </c>
      <c r="L156" s="73">
        <f>L49+L35</f>
        <v>0</v>
      </c>
      <c r="M156" s="73">
        <f>M49+M35</f>
        <v>0</v>
      </c>
      <c r="N156" s="73">
        <f t="shared" si="137"/>
        <v>0</v>
      </c>
      <c r="O156" s="74" t="str">
        <f t="shared" si="138"/>
        <v>-</v>
      </c>
      <c r="P156" s="73">
        <f>P49+P35</f>
        <v>0</v>
      </c>
      <c r="Q156" s="73">
        <f>Q49+Q35</f>
        <v>0</v>
      </c>
      <c r="R156" s="73">
        <f>R49+R35</f>
        <v>0</v>
      </c>
      <c r="S156" s="73">
        <f>S49+S35</f>
        <v>0</v>
      </c>
      <c r="T156" s="73">
        <f t="shared" si="139"/>
        <v>0</v>
      </c>
      <c r="U156" s="74" t="str">
        <f t="shared" si="154"/>
        <v>-</v>
      </c>
      <c r="V156" s="73">
        <f t="shared" si="140"/>
        <v>0</v>
      </c>
      <c r="W156" s="74" t="str">
        <f t="shared" si="141"/>
        <v>-</v>
      </c>
      <c r="X156" s="37"/>
      <c r="Y156" s="37"/>
      <c r="Z156" s="5"/>
    </row>
    <row r="157" spans="1:26" s="11" customFormat="1" x14ac:dyDescent="0.3">
      <c r="A157" s="1"/>
      <c r="B157" s="1"/>
      <c r="C157" s="117"/>
      <c r="D157" s="28"/>
      <c r="E157" s="28"/>
      <c r="F157" s="28"/>
      <c r="G157" s="28"/>
      <c r="H157" s="28"/>
      <c r="I157" s="1"/>
      <c r="J157" s="28"/>
      <c r="K157" s="28"/>
      <c r="L157" s="28"/>
      <c r="M157" s="28"/>
      <c r="N157" s="28"/>
      <c r="O157" s="1"/>
      <c r="P157" s="28"/>
      <c r="Q157" s="28"/>
      <c r="R157" s="28"/>
      <c r="S157" s="28"/>
      <c r="T157" s="28"/>
      <c r="U157" s="1"/>
      <c r="V157" s="28"/>
      <c r="W157" s="1"/>
      <c r="X157" s="37"/>
    </row>
    <row r="158" spans="1:26" x14ac:dyDescent="0.3">
      <c r="A158" s="6"/>
      <c r="B158" s="56" t="s">
        <v>292</v>
      </c>
      <c r="C158" s="75"/>
      <c r="D158" s="75"/>
      <c r="E158" s="75"/>
      <c r="F158" s="75"/>
      <c r="G158" s="75"/>
      <c r="H158" s="75"/>
      <c r="I158" s="76"/>
      <c r="J158" s="75"/>
      <c r="K158" s="75"/>
      <c r="L158" s="75"/>
      <c r="M158" s="75"/>
      <c r="N158" s="75"/>
      <c r="O158" s="76"/>
      <c r="P158" s="75"/>
      <c r="Q158" s="75"/>
      <c r="R158" s="75"/>
      <c r="S158" s="75"/>
      <c r="T158" s="75"/>
      <c r="U158" s="76"/>
      <c r="V158" s="75"/>
      <c r="W158" s="76"/>
      <c r="X158" s="37"/>
    </row>
    <row r="159" spans="1:26" s="13" customFormat="1" x14ac:dyDescent="0.3">
      <c r="A159" s="39" t="s">
        <v>293</v>
      </c>
      <c r="B159" s="118" t="s">
        <v>294</v>
      </c>
      <c r="C159" s="41">
        <f>SUM(C160:C166)</f>
        <v>0</v>
      </c>
      <c r="D159" s="41">
        <f t="shared" ref="D159:G159" si="209">SUM(D160:D166)</f>
        <v>13083</v>
      </c>
      <c r="E159" s="41">
        <f t="shared" si="209"/>
        <v>30786.53</v>
      </c>
      <c r="F159" s="41">
        <f t="shared" ref="F159" si="210">SUM(F160:F166)</f>
        <v>30786.53</v>
      </c>
      <c r="G159" s="41">
        <f t="shared" si="209"/>
        <v>0</v>
      </c>
      <c r="H159" s="41">
        <f t="shared" ref="H159:H166" si="211">SUM(D159:G159)</f>
        <v>74656.06</v>
      </c>
      <c r="I159" s="42" t="str">
        <f t="shared" si="136"/>
        <v>-</v>
      </c>
      <c r="J159" s="41">
        <f t="shared" ref="J159" si="212">SUM(J160:J166)</f>
        <v>0</v>
      </c>
      <c r="K159" s="41">
        <f t="shared" ref="K159" si="213">SUM(K160:K166)</f>
        <v>0</v>
      </c>
      <c r="L159" s="41">
        <f t="shared" ref="L159" si="214">SUM(L160:L166)</f>
        <v>0</v>
      </c>
      <c r="M159" s="41">
        <f t="shared" ref="M159" si="215">SUM(M160:M166)</f>
        <v>0</v>
      </c>
      <c r="N159" s="41">
        <f t="shared" si="137"/>
        <v>0</v>
      </c>
      <c r="O159" s="42" t="str">
        <f t="shared" si="138"/>
        <v>-</v>
      </c>
      <c r="P159" s="41">
        <f>SUM(P160:P166)</f>
        <v>0</v>
      </c>
      <c r="Q159" s="41">
        <f t="shared" ref="Q159" si="216">SUM(Q160:Q166)</f>
        <v>0</v>
      </c>
      <c r="R159" s="41">
        <f t="shared" ref="R159" si="217">SUM(R160:R166)</f>
        <v>0</v>
      </c>
      <c r="S159" s="41">
        <f t="shared" ref="S159" si="218">SUM(S160:S166)</f>
        <v>0</v>
      </c>
      <c r="T159" s="41">
        <f t="shared" si="139"/>
        <v>0</v>
      </c>
      <c r="U159" s="42" t="str">
        <f t="shared" si="154"/>
        <v>-</v>
      </c>
      <c r="V159" s="41">
        <f t="shared" si="140"/>
        <v>74656.06</v>
      </c>
      <c r="W159" s="42" t="str">
        <f t="shared" si="141"/>
        <v>-</v>
      </c>
      <c r="X159" s="37"/>
      <c r="Y159" s="12"/>
      <c r="Z159" s="12"/>
    </row>
    <row r="160" spans="1:26" x14ac:dyDescent="0.3">
      <c r="A160" s="43" t="s">
        <v>295</v>
      </c>
      <c r="B160" s="44" t="s">
        <v>296</v>
      </c>
      <c r="C160" s="77">
        <v>0</v>
      </c>
      <c r="D160" s="77">
        <v>0</v>
      </c>
      <c r="E160" s="77">
        <v>0</v>
      </c>
      <c r="F160" s="77">
        <v>0</v>
      </c>
      <c r="G160" s="77"/>
      <c r="H160" s="77">
        <f t="shared" si="211"/>
        <v>0</v>
      </c>
      <c r="I160" s="46" t="str">
        <f t="shared" si="136"/>
        <v>-</v>
      </c>
      <c r="J160" s="77"/>
      <c r="K160" s="77"/>
      <c r="L160" s="77"/>
      <c r="M160" s="77"/>
      <c r="N160" s="77">
        <f t="shared" si="137"/>
        <v>0</v>
      </c>
      <c r="O160" s="46" t="str">
        <f t="shared" si="138"/>
        <v>-</v>
      </c>
      <c r="P160" s="77"/>
      <c r="Q160" s="77"/>
      <c r="R160" s="77"/>
      <c r="S160" s="77"/>
      <c r="T160" s="77">
        <f t="shared" si="139"/>
        <v>0</v>
      </c>
      <c r="U160" s="46" t="str">
        <f t="shared" si="154"/>
        <v>-</v>
      </c>
      <c r="V160" s="77">
        <f t="shared" si="140"/>
        <v>0</v>
      </c>
      <c r="W160" s="46" t="str">
        <f t="shared" si="141"/>
        <v>-</v>
      </c>
      <c r="X160" s="37"/>
    </row>
    <row r="161" spans="1:26" x14ac:dyDescent="0.3">
      <c r="A161" s="43" t="s">
        <v>297</v>
      </c>
      <c r="B161" s="44" t="s">
        <v>298</v>
      </c>
      <c r="C161" s="77">
        <v>0</v>
      </c>
      <c r="D161" s="77">
        <v>1379</v>
      </c>
      <c r="E161" s="77">
        <v>647.87</v>
      </c>
      <c r="F161" s="77">
        <v>647.87</v>
      </c>
      <c r="G161" s="77"/>
      <c r="H161" s="77">
        <f t="shared" si="211"/>
        <v>2674.74</v>
      </c>
      <c r="I161" s="46" t="str">
        <f t="shared" si="136"/>
        <v>-</v>
      </c>
      <c r="J161" s="77"/>
      <c r="K161" s="77"/>
      <c r="L161" s="77"/>
      <c r="M161" s="77"/>
      <c r="N161" s="77">
        <f t="shared" si="137"/>
        <v>0</v>
      </c>
      <c r="O161" s="46" t="str">
        <f t="shared" si="138"/>
        <v>-</v>
      </c>
      <c r="P161" s="77"/>
      <c r="Q161" s="77"/>
      <c r="R161" s="77"/>
      <c r="S161" s="77"/>
      <c r="T161" s="77">
        <f t="shared" si="139"/>
        <v>0</v>
      </c>
      <c r="U161" s="46" t="str">
        <f t="shared" si="154"/>
        <v>-</v>
      </c>
      <c r="V161" s="77">
        <f t="shared" si="140"/>
        <v>2674.74</v>
      </c>
      <c r="W161" s="46" t="str">
        <f t="shared" si="141"/>
        <v>-</v>
      </c>
      <c r="X161" s="37"/>
    </row>
    <row r="162" spans="1:26" x14ac:dyDescent="0.3">
      <c r="A162" s="43" t="s">
        <v>299</v>
      </c>
      <c r="B162" s="44" t="s">
        <v>300</v>
      </c>
      <c r="C162" s="77">
        <v>0</v>
      </c>
      <c r="D162" s="77">
        <v>0</v>
      </c>
      <c r="E162" s="77">
        <v>28094.66</v>
      </c>
      <c r="F162" s="77">
        <v>28094.66</v>
      </c>
      <c r="G162" s="77"/>
      <c r="H162" s="77">
        <f t="shared" si="211"/>
        <v>56189.32</v>
      </c>
      <c r="I162" s="46" t="str">
        <f t="shared" si="136"/>
        <v>-</v>
      </c>
      <c r="J162" s="77"/>
      <c r="K162" s="77"/>
      <c r="L162" s="77"/>
      <c r="M162" s="77"/>
      <c r="N162" s="77">
        <f t="shared" si="137"/>
        <v>0</v>
      </c>
      <c r="O162" s="46" t="str">
        <f t="shared" si="138"/>
        <v>-</v>
      </c>
      <c r="P162" s="77"/>
      <c r="Q162" s="77"/>
      <c r="R162" s="77"/>
      <c r="S162" s="77"/>
      <c r="T162" s="77">
        <f t="shared" si="139"/>
        <v>0</v>
      </c>
      <c r="U162" s="46" t="str">
        <f t="shared" si="154"/>
        <v>-</v>
      </c>
      <c r="V162" s="77">
        <f t="shared" si="140"/>
        <v>56189.32</v>
      </c>
      <c r="W162" s="46" t="str">
        <f t="shared" si="141"/>
        <v>-</v>
      </c>
      <c r="X162" s="37"/>
    </row>
    <row r="163" spans="1:26" x14ac:dyDescent="0.3">
      <c r="A163" s="43" t="s">
        <v>301</v>
      </c>
      <c r="B163" s="44" t="s">
        <v>302</v>
      </c>
      <c r="C163" s="77">
        <v>0</v>
      </c>
      <c r="D163" s="77">
        <v>0</v>
      </c>
      <c r="E163" s="77">
        <v>0</v>
      </c>
      <c r="F163" s="77">
        <v>0</v>
      </c>
      <c r="G163" s="77"/>
      <c r="H163" s="77">
        <f t="shared" si="211"/>
        <v>0</v>
      </c>
      <c r="I163" s="46" t="str">
        <f t="shared" si="136"/>
        <v>-</v>
      </c>
      <c r="J163" s="77"/>
      <c r="K163" s="77"/>
      <c r="L163" s="77"/>
      <c r="M163" s="77"/>
      <c r="N163" s="77">
        <f t="shared" si="137"/>
        <v>0</v>
      </c>
      <c r="O163" s="46" t="str">
        <f t="shared" si="138"/>
        <v>-</v>
      </c>
      <c r="P163" s="77"/>
      <c r="Q163" s="77"/>
      <c r="R163" s="77"/>
      <c r="S163" s="77"/>
      <c r="T163" s="77">
        <f t="shared" si="139"/>
        <v>0</v>
      </c>
      <c r="U163" s="46" t="str">
        <f t="shared" si="154"/>
        <v>-</v>
      </c>
      <c r="V163" s="77">
        <f t="shared" si="140"/>
        <v>0</v>
      </c>
      <c r="W163" s="46" t="str">
        <f t="shared" si="141"/>
        <v>-</v>
      </c>
      <c r="X163" s="37"/>
    </row>
    <row r="164" spans="1:26" x14ac:dyDescent="0.3">
      <c r="A164" s="43" t="s">
        <v>303</v>
      </c>
      <c r="B164" s="44" t="s">
        <v>304</v>
      </c>
      <c r="C164" s="77">
        <v>0</v>
      </c>
      <c r="D164" s="45">
        <v>0</v>
      </c>
      <c r="E164" s="45">
        <v>0</v>
      </c>
      <c r="F164" s="45">
        <v>0</v>
      </c>
      <c r="G164" s="45"/>
      <c r="H164" s="45">
        <f t="shared" si="211"/>
        <v>0</v>
      </c>
      <c r="I164" s="46" t="str">
        <f t="shared" ref="I164:I180" si="219">IF(C164=0,"-",H164/C164)</f>
        <v>-</v>
      </c>
      <c r="J164" s="45"/>
      <c r="K164" s="45"/>
      <c r="L164" s="77"/>
      <c r="M164" s="45"/>
      <c r="N164" s="45">
        <f t="shared" ref="N164:N180" si="220">SUM(J164:M164)</f>
        <v>0</v>
      </c>
      <c r="O164" s="46" t="str">
        <f t="shared" ref="O164:O180" si="221">IF(C164=0,"-",N164/C164)</f>
        <v>-</v>
      </c>
      <c r="P164" s="45"/>
      <c r="Q164" s="45"/>
      <c r="R164" s="45"/>
      <c r="S164" s="45"/>
      <c r="T164" s="45">
        <f t="shared" ref="T164:T180" si="222">SUM(P164:S164)</f>
        <v>0</v>
      </c>
      <c r="U164" s="46" t="str">
        <f t="shared" si="154"/>
        <v>-</v>
      </c>
      <c r="V164" s="45">
        <f t="shared" ref="V164:V180" si="223">H164+N164+T164</f>
        <v>0</v>
      </c>
      <c r="W164" s="46" t="str">
        <f t="shared" ref="W164:W180" si="224">IF(C164=0,"-",V164/C164)</f>
        <v>-</v>
      </c>
      <c r="X164" s="37"/>
    </row>
    <row r="165" spans="1:26" s="36" customFormat="1" x14ac:dyDescent="0.3">
      <c r="A165" s="43" t="s">
        <v>305</v>
      </c>
      <c r="B165" s="44" t="s">
        <v>306</v>
      </c>
      <c r="C165" s="45">
        <v>0</v>
      </c>
      <c r="D165" s="45">
        <v>0</v>
      </c>
      <c r="E165" s="45">
        <v>0</v>
      </c>
      <c r="F165" s="45">
        <v>0</v>
      </c>
      <c r="G165" s="45"/>
      <c r="H165" s="45">
        <f t="shared" si="211"/>
        <v>0</v>
      </c>
      <c r="I165" s="46" t="str">
        <f t="shared" si="219"/>
        <v>-</v>
      </c>
      <c r="J165" s="45"/>
      <c r="K165" s="45"/>
      <c r="L165" s="45"/>
      <c r="M165" s="45"/>
      <c r="N165" s="45">
        <f t="shared" si="220"/>
        <v>0</v>
      </c>
      <c r="O165" s="46" t="str">
        <f t="shared" si="221"/>
        <v>-</v>
      </c>
      <c r="P165" s="45"/>
      <c r="Q165" s="45"/>
      <c r="R165" s="45"/>
      <c r="S165" s="45"/>
      <c r="T165" s="45">
        <f t="shared" si="222"/>
        <v>0</v>
      </c>
      <c r="U165" s="46" t="str">
        <f t="shared" si="154"/>
        <v>-</v>
      </c>
      <c r="V165" s="45">
        <f t="shared" si="223"/>
        <v>0</v>
      </c>
      <c r="W165" s="46" t="str">
        <f t="shared" si="224"/>
        <v>-</v>
      </c>
      <c r="X165" s="37"/>
      <c r="Y165" s="12"/>
      <c r="Z165" s="12"/>
    </row>
    <row r="166" spans="1:26" s="36" customFormat="1" x14ac:dyDescent="0.3">
      <c r="A166" s="43" t="s">
        <v>1095</v>
      </c>
      <c r="B166" s="44" t="s">
        <v>1096</v>
      </c>
      <c r="C166" s="45"/>
      <c r="D166" s="45">
        <v>11704</v>
      </c>
      <c r="E166" s="45">
        <v>2044</v>
      </c>
      <c r="F166" s="45">
        <v>2044</v>
      </c>
      <c r="G166" s="45"/>
      <c r="H166" s="45">
        <f t="shared" si="211"/>
        <v>15792</v>
      </c>
      <c r="I166" s="46"/>
      <c r="J166" s="45"/>
      <c r="K166" s="45"/>
      <c r="L166" s="45"/>
      <c r="M166" s="45"/>
      <c r="N166" s="45">
        <f t="shared" ref="N166" si="225">SUM(J166:M166)</f>
        <v>0</v>
      </c>
      <c r="O166" s="46" t="str">
        <f t="shared" ref="O166" si="226">IF(C166=0,"-",N166/C166)</f>
        <v>-</v>
      </c>
      <c r="P166" s="45"/>
      <c r="Q166" s="45"/>
      <c r="R166" s="45"/>
      <c r="S166" s="45"/>
      <c r="T166" s="45">
        <f t="shared" ref="T166" si="227">SUM(P166:S166)</f>
        <v>0</v>
      </c>
      <c r="U166" s="46" t="str">
        <f t="shared" ref="U166" si="228">IF(C166=0,"-",T166/C166)</f>
        <v>-</v>
      </c>
      <c r="V166" s="45">
        <f t="shared" ref="V166" si="229">H166+N166+T166</f>
        <v>15792</v>
      </c>
      <c r="W166" s="46" t="str">
        <f t="shared" ref="W166" si="230">IF(C166=0,"-",V166/C166)</f>
        <v>-</v>
      </c>
      <c r="X166" s="37"/>
      <c r="Y166" s="12"/>
      <c r="Z166" s="12"/>
    </row>
    <row r="167" spans="1:26" s="13" customFormat="1" x14ac:dyDescent="0.3">
      <c r="A167" s="39" t="s">
        <v>307</v>
      </c>
      <c r="B167" s="40" t="s">
        <v>308</v>
      </c>
      <c r="C167" s="41">
        <f>SUM(C168:C173)</f>
        <v>0</v>
      </c>
      <c r="D167" s="41">
        <f>SUM(D168:D173)</f>
        <v>0</v>
      </c>
      <c r="E167" s="41">
        <f>SUM(E168:E173)</f>
        <v>0</v>
      </c>
      <c r="F167" s="41">
        <f>SUM(F168:F173)</f>
        <v>0</v>
      </c>
      <c r="G167" s="41">
        <f t="shared" ref="G167" si="231">SUM(G168:G173)</f>
        <v>0</v>
      </c>
      <c r="H167" s="41">
        <f t="shared" ref="H167:H180" si="232">SUM(D167:G167)</f>
        <v>0</v>
      </c>
      <c r="I167" s="42" t="str">
        <f t="shared" si="219"/>
        <v>-</v>
      </c>
      <c r="J167" s="41">
        <f>SUM(J168:J173)</f>
        <v>0</v>
      </c>
      <c r="K167" s="41">
        <f>SUM(K168:K173)</f>
        <v>0</v>
      </c>
      <c r="L167" s="41">
        <f>SUM(L168:L173)</f>
        <v>0</v>
      </c>
      <c r="M167" s="41">
        <f t="shared" ref="M167" si="233">SUM(M168:M173)</f>
        <v>0</v>
      </c>
      <c r="N167" s="41">
        <f t="shared" si="220"/>
        <v>0</v>
      </c>
      <c r="O167" s="42" t="str">
        <f t="shared" si="221"/>
        <v>-</v>
      </c>
      <c r="P167" s="41">
        <f t="shared" ref="P167:S167" si="234">SUM(P168:P173)</f>
        <v>0</v>
      </c>
      <c r="Q167" s="41">
        <f t="shared" si="234"/>
        <v>0</v>
      </c>
      <c r="R167" s="41">
        <f t="shared" si="234"/>
        <v>0</v>
      </c>
      <c r="S167" s="41">
        <f t="shared" si="234"/>
        <v>0</v>
      </c>
      <c r="T167" s="41">
        <f t="shared" si="222"/>
        <v>0</v>
      </c>
      <c r="U167" s="42" t="str">
        <f t="shared" si="154"/>
        <v>-</v>
      </c>
      <c r="V167" s="41">
        <f t="shared" si="223"/>
        <v>0</v>
      </c>
      <c r="W167" s="42" t="str">
        <f t="shared" si="224"/>
        <v>-</v>
      </c>
      <c r="X167" s="37"/>
      <c r="Y167" s="12"/>
      <c r="Z167" s="12"/>
    </row>
    <row r="168" spans="1:26" s="14" customFormat="1" x14ac:dyDescent="0.3">
      <c r="A168" s="43" t="s">
        <v>309</v>
      </c>
      <c r="B168" s="44" t="s">
        <v>296</v>
      </c>
      <c r="C168" s="77">
        <v>0</v>
      </c>
      <c r="D168" s="77">
        <v>0</v>
      </c>
      <c r="E168" s="77">
        <v>0</v>
      </c>
      <c r="F168" s="77">
        <v>0</v>
      </c>
      <c r="G168" s="77"/>
      <c r="H168" s="77">
        <f t="shared" si="232"/>
        <v>0</v>
      </c>
      <c r="I168" s="46" t="str">
        <f t="shared" si="219"/>
        <v>-</v>
      </c>
      <c r="J168" s="77"/>
      <c r="K168" s="77"/>
      <c r="L168" s="77"/>
      <c r="M168" s="77"/>
      <c r="N168" s="77">
        <f t="shared" si="220"/>
        <v>0</v>
      </c>
      <c r="O168" s="46" t="str">
        <f t="shared" si="221"/>
        <v>-</v>
      </c>
      <c r="P168" s="77"/>
      <c r="Q168" s="77"/>
      <c r="R168" s="77"/>
      <c r="S168" s="77"/>
      <c r="T168" s="77">
        <f t="shared" si="222"/>
        <v>0</v>
      </c>
      <c r="U168" s="46" t="str">
        <f t="shared" si="154"/>
        <v>-</v>
      </c>
      <c r="V168" s="77">
        <f t="shared" si="223"/>
        <v>0</v>
      </c>
      <c r="W168" s="46" t="str">
        <f t="shared" si="224"/>
        <v>-</v>
      </c>
      <c r="X168" s="37"/>
      <c r="Y168" s="12"/>
      <c r="Z168" s="12"/>
    </row>
    <row r="169" spans="1:26" s="14" customFormat="1" x14ac:dyDescent="0.3">
      <c r="A169" s="43" t="s">
        <v>310</v>
      </c>
      <c r="B169" s="44" t="s">
        <v>298</v>
      </c>
      <c r="C169" s="77">
        <v>0</v>
      </c>
      <c r="D169" s="77">
        <v>0</v>
      </c>
      <c r="E169" s="77">
        <v>0</v>
      </c>
      <c r="F169" s="77">
        <v>0</v>
      </c>
      <c r="G169" s="77"/>
      <c r="H169" s="77">
        <f t="shared" si="232"/>
        <v>0</v>
      </c>
      <c r="I169" s="46" t="str">
        <f t="shared" si="219"/>
        <v>-</v>
      </c>
      <c r="J169" s="77"/>
      <c r="K169" s="77"/>
      <c r="L169" s="77"/>
      <c r="M169" s="77"/>
      <c r="N169" s="77">
        <f t="shared" si="220"/>
        <v>0</v>
      </c>
      <c r="O169" s="46" t="str">
        <f t="shared" si="221"/>
        <v>-</v>
      </c>
      <c r="P169" s="77"/>
      <c r="Q169" s="77"/>
      <c r="R169" s="77"/>
      <c r="S169" s="77"/>
      <c r="T169" s="77">
        <f t="shared" si="222"/>
        <v>0</v>
      </c>
      <c r="U169" s="46" t="str">
        <f t="shared" si="154"/>
        <v>-</v>
      </c>
      <c r="V169" s="77">
        <f t="shared" si="223"/>
        <v>0</v>
      </c>
      <c r="W169" s="46" t="str">
        <f t="shared" si="224"/>
        <v>-</v>
      </c>
      <c r="X169" s="37"/>
      <c r="Y169" s="12"/>
      <c r="Z169" s="12"/>
    </row>
    <row r="170" spans="1:26" s="14" customFormat="1" x14ac:dyDescent="0.3">
      <c r="A170" s="43" t="s">
        <v>311</v>
      </c>
      <c r="B170" s="44" t="s">
        <v>300</v>
      </c>
      <c r="C170" s="77">
        <v>0</v>
      </c>
      <c r="D170" s="77">
        <v>0</v>
      </c>
      <c r="E170" s="77">
        <v>0</v>
      </c>
      <c r="F170" s="77">
        <v>0</v>
      </c>
      <c r="G170" s="77"/>
      <c r="H170" s="77">
        <f t="shared" si="232"/>
        <v>0</v>
      </c>
      <c r="I170" s="46" t="str">
        <f t="shared" si="219"/>
        <v>-</v>
      </c>
      <c r="J170" s="77"/>
      <c r="K170" s="77"/>
      <c r="L170" s="77"/>
      <c r="M170" s="77"/>
      <c r="N170" s="77">
        <f t="shared" si="220"/>
        <v>0</v>
      </c>
      <c r="O170" s="46" t="str">
        <f t="shared" si="221"/>
        <v>-</v>
      </c>
      <c r="P170" s="77"/>
      <c r="Q170" s="77"/>
      <c r="R170" s="77"/>
      <c r="S170" s="77"/>
      <c r="T170" s="77">
        <f t="shared" si="222"/>
        <v>0</v>
      </c>
      <c r="U170" s="46" t="str">
        <f t="shared" si="154"/>
        <v>-</v>
      </c>
      <c r="V170" s="77">
        <f t="shared" si="223"/>
        <v>0</v>
      </c>
      <c r="W170" s="46" t="str">
        <f t="shared" si="224"/>
        <v>-</v>
      </c>
      <c r="X170" s="37"/>
      <c r="Y170" s="12"/>
      <c r="Z170" s="12"/>
    </row>
    <row r="171" spans="1:26" s="14" customFormat="1" x14ac:dyDescent="0.3">
      <c r="A171" s="43" t="s">
        <v>312</v>
      </c>
      <c r="B171" s="44" t="s">
        <v>302</v>
      </c>
      <c r="C171" s="77">
        <v>0</v>
      </c>
      <c r="D171" s="77">
        <v>0</v>
      </c>
      <c r="E171" s="77">
        <v>0</v>
      </c>
      <c r="F171" s="77">
        <v>0</v>
      </c>
      <c r="G171" s="77"/>
      <c r="H171" s="77">
        <f t="shared" si="232"/>
        <v>0</v>
      </c>
      <c r="I171" s="46" t="str">
        <f t="shared" si="219"/>
        <v>-</v>
      </c>
      <c r="J171" s="77"/>
      <c r="K171" s="77"/>
      <c r="L171" s="77"/>
      <c r="M171" s="77"/>
      <c r="N171" s="77">
        <f t="shared" si="220"/>
        <v>0</v>
      </c>
      <c r="O171" s="46" t="str">
        <f t="shared" si="221"/>
        <v>-</v>
      </c>
      <c r="P171" s="77"/>
      <c r="Q171" s="77"/>
      <c r="R171" s="77"/>
      <c r="S171" s="77"/>
      <c r="T171" s="77">
        <f t="shared" si="222"/>
        <v>0</v>
      </c>
      <c r="U171" s="46" t="str">
        <f t="shared" si="154"/>
        <v>-</v>
      </c>
      <c r="V171" s="77">
        <f t="shared" si="223"/>
        <v>0</v>
      </c>
      <c r="W171" s="46" t="str">
        <f t="shared" si="224"/>
        <v>-</v>
      </c>
      <c r="X171" s="37"/>
      <c r="Y171" s="12"/>
      <c r="Z171" s="12"/>
    </row>
    <row r="172" spans="1:26" s="14" customFormat="1" x14ac:dyDescent="0.3">
      <c r="A172" s="43" t="s">
        <v>313</v>
      </c>
      <c r="B172" s="44" t="s">
        <v>304</v>
      </c>
      <c r="C172" s="77">
        <v>0</v>
      </c>
      <c r="D172" s="77">
        <v>0</v>
      </c>
      <c r="E172" s="77">
        <v>0</v>
      </c>
      <c r="F172" s="77">
        <v>0</v>
      </c>
      <c r="G172" s="77"/>
      <c r="H172" s="77">
        <f t="shared" si="232"/>
        <v>0</v>
      </c>
      <c r="I172" s="46" t="str">
        <f t="shared" si="219"/>
        <v>-</v>
      </c>
      <c r="J172" s="77"/>
      <c r="K172" s="77"/>
      <c r="L172" s="77"/>
      <c r="M172" s="77"/>
      <c r="N172" s="77">
        <f t="shared" si="220"/>
        <v>0</v>
      </c>
      <c r="O172" s="46" t="str">
        <f t="shared" si="221"/>
        <v>-</v>
      </c>
      <c r="P172" s="77"/>
      <c r="Q172" s="77"/>
      <c r="R172" s="77"/>
      <c r="S172" s="77"/>
      <c r="T172" s="77">
        <f t="shared" si="222"/>
        <v>0</v>
      </c>
      <c r="U172" s="46" t="str">
        <f t="shared" si="154"/>
        <v>-</v>
      </c>
      <c r="V172" s="77">
        <f t="shared" si="223"/>
        <v>0</v>
      </c>
      <c r="W172" s="46" t="str">
        <f t="shared" si="224"/>
        <v>-</v>
      </c>
      <c r="X172" s="37"/>
      <c r="Y172" s="12"/>
      <c r="Z172" s="12"/>
    </row>
    <row r="173" spans="1:26" s="14" customFormat="1" x14ac:dyDescent="0.3">
      <c r="A173" s="43" t="s">
        <v>314</v>
      </c>
      <c r="B173" s="44" t="s">
        <v>306</v>
      </c>
      <c r="C173" s="77">
        <v>0</v>
      </c>
      <c r="D173" s="77">
        <v>0</v>
      </c>
      <c r="E173" s="77">
        <v>0</v>
      </c>
      <c r="F173" s="77">
        <v>0</v>
      </c>
      <c r="G173" s="77"/>
      <c r="H173" s="77">
        <f t="shared" si="232"/>
        <v>0</v>
      </c>
      <c r="I173" s="46" t="str">
        <f t="shared" si="219"/>
        <v>-</v>
      </c>
      <c r="J173" s="77"/>
      <c r="K173" s="77"/>
      <c r="L173" s="77"/>
      <c r="M173" s="77"/>
      <c r="N173" s="77">
        <f t="shared" si="220"/>
        <v>0</v>
      </c>
      <c r="O173" s="46" t="str">
        <f t="shared" si="221"/>
        <v>-</v>
      </c>
      <c r="P173" s="77"/>
      <c r="Q173" s="77"/>
      <c r="R173" s="77"/>
      <c r="S173" s="77"/>
      <c r="T173" s="77">
        <f t="shared" si="222"/>
        <v>0</v>
      </c>
      <c r="U173" s="46" t="str">
        <f t="shared" si="154"/>
        <v>-</v>
      </c>
      <c r="V173" s="77">
        <f t="shared" si="223"/>
        <v>0</v>
      </c>
      <c r="W173" s="46" t="str">
        <f t="shared" si="224"/>
        <v>-</v>
      </c>
      <c r="X173" s="37"/>
      <c r="Y173" s="12"/>
      <c r="Z173" s="12"/>
    </row>
    <row r="174" spans="1:26" s="13" customFormat="1" x14ac:dyDescent="0.3">
      <c r="A174" s="39" t="s">
        <v>315</v>
      </c>
      <c r="B174" s="40" t="s">
        <v>316</v>
      </c>
      <c r="C174" s="41">
        <f>SUM(C175:C180)</f>
        <v>0</v>
      </c>
      <c r="D174" s="41">
        <f>SUM(D175:D180)</f>
        <v>0</v>
      </c>
      <c r="E174" s="41">
        <f>SUM(E175:E180)</f>
        <v>0</v>
      </c>
      <c r="F174" s="41">
        <f>SUM(F175:F180)</f>
        <v>0</v>
      </c>
      <c r="G174" s="41">
        <f t="shared" ref="G174" si="235">SUM(G175:G180)</f>
        <v>0</v>
      </c>
      <c r="H174" s="41">
        <f t="shared" si="232"/>
        <v>0</v>
      </c>
      <c r="I174" s="42" t="str">
        <f t="shared" si="219"/>
        <v>-</v>
      </c>
      <c r="J174" s="41">
        <f>SUM(J175:J180)</f>
        <v>0</v>
      </c>
      <c r="K174" s="41">
        <f>SUM(K175:K180)</f>
        <v>0</v>
      </c>
      <c r="L174" s="41">
        <f>SUM(L175:L180)</f>
        <v>0</v>
      </c>
      <c r="M174" s="41">
        <f t="shared" ref="M174" si="236">SUM(M175:M180)</f>
        <v>0</v>
      </c>
      <c r="N174" s="41">
        <f t="shared" si="220"/>
        <v>0</v>
      </c>
      <c r="O174" s="42" t="str">
        <f t="shared" si="221"/>
        <v>-</v>
      </c>
      <c r="P174" s="41">
        <f t="shared" ref="P174:S174" si="237">SUM(P175:P180)</f>
        <v>0</v>
      </c>
      <c r="Q174" s="41">
        <f t="shared" si="237"/>
        <v>0</v>
      </c>
      <c r="R174" s="41">
        <f t="shared" si="237"/>
        <v>0</v>
      </c>
      <c r="S174" s="41">
        <f t="shared" si="237"/>
        <v>0</v>
      </c>
      <c r="T174" s="41">
        <f t="shared" si="222"/>
        <v>0</v>
      </c>
      <c r="U174" s="42" t="str">
        <f t="shared" ref="U174:U180" si="238">IF(C174=0,"-",T174/C174)</f>
        <v>-</v>
      </c>
      <c r="V174" s="41">
        <f t="shared" si="223"/>
        <v>0</v>
      </c>
      <c r="W174" s="42" t="str">
        <f t="shared" si="224"/>
        <v>-</v>
      </c>
      <c r="X174" s="37"/>
      <c r="Y174" s="12"/>
      <c r="Z174" s="12"/>
    </row>
    <row r="175" spans="1:26" s="14" customFormat="1" x14ac:dyDescent="0.3">
      <c r="A175" s="43" t="s">
        <v>317</v>
      </c>
      <c r="B175" s="44" t="s">
        <v>296</v>
      </c>
      <c r="C175" s="77">
        <v>0</v>
      </c>
      <c r="D175" s="77">
        <v>0</v>
      </c>
      <c r="E175" s="77">
        <v>0</v>
      </c>
      <c r="F175" s="77">
        <v>0</v>
      </c>
      <c r="G175" s="77"/>
      <c r="H175" s="77">
        <f t="shared" si="232"/>
        <v>0</v>
      </c>
      <c r="I175" s="46" t="str">
        <f t="shared" si="219"/>
        <v>-</v>
      </c>
      <c r="J175" s="77"/>
      <c r="K175" s="77"/>
      <c r="L175" s="77"/>
      <c r="M175" s="77"/>
      <c r="N175" s="77">
        <f t="shared" si="220"/>
        <v>0</v>
      </c>
      <c r="O175" s="46" t="str">
        <f t="shared" si="221"/>
        <v>-</v>
      </c>
      <c r="P175" s="77"/>
      <c r="Q175" s="77"/>
      <c r="R175" s="77"/>
      <c r="S175" s="77"/>
      <c r="T175" s="77">
        <f t="shared" si="222"/>
        <v>0</v>
      </c>
      <c r="U175" s="46" t="str">
        <f t="shared" si="238"/>
        <v>-</v>
      </c>
      <c r="V175" s="77">
        <f t="shared" si="223"/>
        <v>0</v>
      </c>
      <c r="W175" s="46" t="str">
        <f t="shared" si="224"/>
        <v>-</v>
      </c>
      <c r="X175" s="37"/>
      <c r="Y175" s="12"/>
      <c r="Z175" s="12"/>
    </row>
    <row r="176" spans="1:26" s="14" customFormat="1" x14ac:dyDescent="0.3">
      <c r="A176" s="43" t="s">
        <v>318</v>
      </c>
      <c r="B176" s="44" t="s">
        <v>298</v>
      </c>
      <c r="C176" s="77">
        <v>0</v>
      </c>
      <c r="D176" s="77">
        <v>0</v>
      </c>
      <c r="E176" s="77">
        <v>0</v>
      </c>
      <c r="F176" s="77">
        <v>0</v>
      </c>
      <c r="G176" s="77"/>
      <c r="H176" s="77">
        <f t="shared" si="232"/>
        <v>0</v>
      </c>
      <c r="I176" s="46" t="str">
        <f t="shared" si="219"/>
        <v>-</v>
      </c>
      <c r="J176" s="77"/>
      <c r="K176" s="77"/>
      <c r="L176" s="77"/>
      <c r="M176" s="77"/>
      <c r="N176" s="77">
        <f t="shared" si="220"/>
        <v>0</v>
      </c>
      <c r="O176" s="46" t="str">
        <f t="shared" si="221"/>
        <v>-</v>
      </c>
      <c r="P176" s="77"/>
      <c r="Q176" s="77"/>
      <c r="R176" s="77"/>
      <c r="S176" s="77"/>
      <c r="T176" s="77">
        <f t="shared" si="222"/>
        <v>0</v>
      </c>
      <c r="U176" s="46" t="str">
        <f t="shared" si="238"/>
        <v>-</v>
      </c>
      <c r="V176" s="77">
        <f t="shared" si="223"/>
        <v>0</v>
      </c>
      <c r="W176" s="46" t="str">
        <f t="shared" si="224"/>
        <v>-</v>
      </c>
      <c r="X176" s="37"/>
      <c r="Y176" s="12"/>
      <c r="Z176" s="12"/>
    </row>
    <row r="177" spans="1:26" s="14" customFormat="1" x14ac:dyDescent="0.3">
      <c r="A177" s="43" t="s">
        <v>319</v>
      </c>
      <c r="B177" s="44" t="s">
        <v>300</v>
      </c>
      <c r="C177" s="77">
        <v>0</v>
      </c>
      <c r="D177" s="77">
        <v>0</v>
      </c>
      <c r="E177" s="77">
        <v>0</v>
      </c>
      <c r="F177" s="77">
        <v>0</v>
      </c>
      <c r="G177" s="77"/>
      <c r="H177" s="77">
        <f t="shared" si="232"/>
        <v>0</v>
      </c>
      <c r="I177" s="46" t="str">
        <f t="shared" si="219"/>
        <v>-</v>
      </c>
      <c r="J177" s="77"/>
      <c r="K177" s="77"/>
      <c r="L177" s="77"/>
      <c r="M177" s="77"/>
      <c r="N177" s="77">
        <f t="shared" si="220"/>
        <v>0</v>
      </c>
      <c r="O177" s="46" t="str">
        <f t="shared" si="221"/>
        <v>-</v>
      </c>
      <c r="P177" s="77"/>
      <c r="Q177" s="77"/>
      <c r="R177" s="77"/>
      <c r="S177" s="77"/>
      <c r="T177" s="77">
        <f t="shared" si="222"/>
        <v>0</v>
      </c>
      <c r="U177" s="46" t="str">
        <f t="shared" si="238"/>
        <v>-</v>
      </c>
      <c r="V177" s="77">
        <f t="shared" si="223"/>
        <v>0</v>
      </c>
      <c r="W177" s="46" t="str">
        <f t="shared" si="224"/>
        <v>-</v>
      </c>
      <c r="X177" s="37"/>
      <c r="Y177" s="12"/>
      <c r="Z177" s="12"/>
    </row>
    <row r="178" spans="1:26" s="14" customFormat="1" x14ac:dyDescent="0.3">
      <c r="A178" s="43" t="s">
        <v>320</v>
      </c>
      <c r="B178" s="44" t="s">
        <v>302</v>
      </c>
      <c r="C178" s="77">
        <v>0</v>
      </c>
      <c r="D178" s="77">
        <v>0</v>
      </c>
      <c r="E178" s="77">
        <v>0</v>
      </c>
      <c r="F178" s="77">
        <v>0</v>
      </c>
      <c r="G178" s="77"/>
      <c r="H178" s="77">
        <f t="shared" si="232"/>
        <v>0</v>
      </c>
      <c r="I178" s="46" t="str">
        <f t="shared" si="219"/>
        <v>-</v>
      </c>
      <c r="J178" s="77"/>
      <c r="K178" s="77"/>
      <c r="L178" s="77"/>
      <c r="M178" s="77"/>
      <c r="N178" s="77">
        <f t="shared" si="220"/>
        <v>0</v>
      </c>
      <c r="O178" s="46" t="str">
        <f t="shared" si="221"/>
        <v>-</v>
      </c>
      <c r="P178" s="77"/>
      <c r="Q178" s="77"/>
      <c r="R178" s="77"/>
      <c r="S178" s="77"/>
      <c r="T178" s="77">
        <f t="shared" si="222"/>
        <v>0</v>
      </c>
      <c r="U178" s="46" t="str">
        <f t="shared" si="238"/>
        <v>-</v>
      </c>
      <c r="V178" s="77">
        <f t="shared" si="223"/>
        <v>0</v>
      </c>
      <c r="W178" s="46" t="str">
        <f t="shared" si="224"/>
        <v>-</v>
      </c>
      <c r="X178" s="37"/>
      <c r="Y178" s="12"/>
      <c r="Z178" s="12"/>
    </row>
    <row r="179" spans="1:26" s="14" customFormat="1" x14ac:dyDescent="0.3">
      <c r="A179" s="43" t="s">
        <v>321</v>
      </c>
      <c r="B179" s="44" t="s">
        <v>304</v>
      </c>
      <c r="C179" s="77">
        <v>0</v>
      </c>
      <c r="D179" s="77">
        <v>0</v>
      </c>
      <c r="E179" s="77">
        <v>0</v>
      </c>
      <c r="F179" s="77">
        <v>0</v>
      </c>
      <c r="G179" s="77"/>
      <c r="H179" s="77">
        <f t="shared" si="232"/>
        <v>0</v>
      </c>
      <c r="I179" s="46" t="str">
        <f t="shared" si="219"/>
        <v>-</v>
      </c>
      <c r="J179" s="77"/>
      <c r="K179" s="77"/>
      <c r="L179" s="77"/>
      <c r="M179" s="77"/>
      <c r="N179" s="77">
        <f t="shared" si="220"/>
        <v>0</v>
      </c>
      <c r="O179" s="46" t="str">
        <f t="shared" si="221"/>
        <v>-</v>
      </c>
      <c r="P179" s="77"/>
      <c r="Q179" s="77"/>
      <c r="R179" s="77"/>
      <c r="S179" s="77"/>
      <c r="T179" s="77">
        <f t="shared" si="222"/>
        <v>0</v>
      </c>
      <c r="U179" s="46" t="str">
        <f t="shared" si="238"/>
        <v>-</v>
      </c>
      <c r="V179" s="77">
        <f t="shared" si="223"/>
        <v>0</v>
      </c>
      <c r="W179" s="46" t="str">
        <f t="shared" si="224"/>
        <v>-</v>
      </c>
      <c r="X179" s="37"/>
      <c r="Y179" s="12"/>
      <c r="Z179" s="12"/>
    </row>
    <row r="180" spans="1:26" s="14" customFormat="1" x14ac:dyDescent="0.3">
      <c r="A180" s="43" t="s">
        <v>322</v>
      </c>
      <c r="B180" s="44" t="s">
        <v>306</v>
      </c>
      <c r="C180" s="77">
        <v>0</v>
      </c>
      <c r="D180" s="77">
        <v>0</v>
      </c>
      <c r="E180" s="77">
        <v>0</v>
      </c>
      <c r="F180" s="77">
        <v>0</v>
      </c>
      <c r="G180" s="77"/>
      <c r="H180" s="77">
        <f t="shared" si="232"/>
        <v>0</v>
      </c>
      <c r="I180" s="46" t="str">
        <f t="shared" si="219"/>
        <v>-</v>
      </c>
      <c r="J180" s="77"/>
      <c r="K180" s="77"/>
      <c r="L180" s="77"/>
      <c r="M180" s="77"/>
      <c r="N180" s="77">
        <f t="shared" si="220"/>
        <v>0</v>
      </c>
      <c r="O180" s="46" t="str">
        <f t="shared" si="221"/>
        <v>-</v>
      </c>
      <c r="P180" s="77"/>
      <c r="Q180" s="77"/>
      <c r="R180" s="77"/>
      <c r="S180" s="77"/>
      <c r="T180" s="77">
        <f t="shared" si="222"/>
        <v>0</v>
      </c>
      <c r="U180" s="46" t="str">
        <f t="shared" si="238"/>
        <v>-</v>
      </c>
      <c r="V180" s="77">
        <f t="shared" si="223"/>
        <v>0</v>
      </c>
      <c r="W180" s="46" t="str">
        <f t="shared" si="224"/>
        <v>-</v>
      </c>
      <c r="X180" s="37"/>
      <c r="Y180" s="12"/>
      <c r="Z180" s="12"/>
    </row>
    <row r="181" spans="1:26" x14ac:dyDescent="0.3">
      <c r="X181" s="37"/>
    </row>
    <row r="182" spans="1:26" x14ac:dyDescent="0.3">
      <c r="A182" s="6"/>
      <c r="B182" s="15" t="s">
        <v>323</v>
      </c>
      <c r="C182" s="31"/>
      <c r="D182" s="31"/>
      <c r="E182" s="31"/>
      <c r="F182" s="31"/>
      <c r="G182" s="31"/>
      <c r="H182" s="31"/>
      <c r="I182" s="20"/>
      <c r="J182" s="31"/>
      <c r="K182" s="31"/>
      <c r="L182" s="31"/>
      <c r="M182" s="31"/>
      <c r="N182" s="31"/>
      <c r="O182" s="20"/>
      <c r="P182" s="31"/>
      <c r="Q182" s="31"/>
      <c r="R182" s="31"/>
      <c r="S182" s="31"/>
      <c r="T182" s="31"/>
      <c r="U182" s="20"/>
      <c r="V182" s="31"/>
      <c r="W182" s="20"/>
      <c r="X182" s="37"/>
    </row>
    <row r="183" spans="1:26" x14ac:dyDescent="0.3">
      <c r="C183" s="32"/>
      <c r="D183" s="32"/>
      <c r="E183" s="32"/>
      <c r="F183" s="32"/>
      <c r="G183" s="32"/>
      <c r="H183" s="32"/>
      <c r="I183" s="21"/>
      <c r="J183" s="32"/>
      <c r="K183" s="32"/>
      <c r="L183" s="32"/>
      <c r="M183" s="32"/>
      <c r="N183" s="32"/>
      <c r="O183" s="21"/>
      <c r="P183" s="32"/>
      <c r="Q183" s="32"/>
      <c r="R183" s="32"/>
      <c r="S183" s="32"/>
      <c r="T183" s="32"/>
      <c r="U183" s="21"/>
      <c r="V183" s="32"/>
      <c r="W183" s="21"/>
      <c r="X183" s="37"/>
    </row>
    <row r="184" spans="1:26" ht="43.2" x14ac:dyDescent="0.3">
      <c r="A184" s="6"/>
      <c r="B184" s="78" t="s">
        <v>324</v>
      </c>
      <c r="C184" s="82" t="s">
        <v>365</v>
      </c>
      <c r="D184" s="82" t="s">
        <v>5</v>
      </c>
      <c r="E184" s="82" t="s">
        <v>6</v>
      </c>
      <c r="F184" s="82" t="s">
        <v>6</v>
      </c>
      <c r="G184" s="82" t="s">
        <v>8</v>
      </c>
      <c r="H184" s="82" t="s">
        <v>1152</v>
      </c>
      <c r="I184" s="83" t="s">
        <v>1153</v>
      </c>
      <c r="J184" s="82" t="s">
        <v>9</v>
      </c>
      <c r="K184" s="82" t="s">
        <v>10</v>
      </c>
      <c r="L184" s="82" t="s">
        <v>11</v>
      </c>
      <c r="M184" s="82" t="s">
        <v>12</v>
      </c>
      <c r="N184" s="82" t="s">
        <v>13</v>
      </c>
      <c r="O184" s="83" t="s">
        <v>14</v>
      </c>
      <c r="P184" s="82" t="s">
        <v>15</v>
      </c>
      <c r="Q184" s="82" t="s">
        <v>16</v>
      </c>
      <c r="R184" s="82" t="s">
        <v>17</v>
      </c>
      <c r="S184" s="82" t="s">
        <v>18</v>
      </c>
      <c r="T184" s="82" t="s">
        <v>19</v>
      </c>
      <c r="U184" s="83" t="s">
        <v>20</v>
      </c>
      <c r="V184" s="82" t="s">
        <v>21</v>
      </c>
      <c r="W184" s="83" t="s">
        <v>364</v>
      </c>
      <c r="X184" s="37"/>
    </row>
    <row r="185" spans="1:26" x14ac:dyDescent="0.3">
      <c r="A185" s="39" t="s">
        <v>325</v>
      </c>
      <c r="B185" s="40" t="s">
        <v>326</v>
      </c>
      <c r="C185" s="49">
        <f>C186+C187+C188+C189+C190+C192</f>
        <v>0</v>
      </c>
      <c r="D185" s="49">
        <f>D186+D187+D188+D189+D190</f>
        <v>10311880.969999999</v>
      </c>
      <c r="E185" s="49">
        <f>E186+E187+E188+E189+E190</f>
        <v>9933029.8000000007</v>
      </c>
      <c r="F185" s="49">
        <f>F186+F187+F188+F189+F190</f>
        <v>9933029.8000000007</v>
      </c>
      <c r="G185" s="49">
        <f>G186+G187+G188+G189+G190</f>
        <v>0</v>
      </c>
      <c r="H185" s="49">
        <f t="shared" ref="H185:H203" si="239">G185</f>
        <v>0</v>
      </c>
      <c r="I185" s="46" t="str">
        <f t="shared" ref="I185:I203" si="240">IF(C185=0,"-",H185/C185)</f>
        <v>-</v>
      </c>
      <c r="J185" s="49">
        <f>J186+J187+J188+J189+J190</f>
        <v>0</v>
      </c>
      <c r="K185" s="49">
        <f>K186+K187+K188+K189+K190</f>
        <v>0</v>
      </c>
      <c r="L185" s="49">
        <f>L186+L187+L188+L189+L190</f>
        <v>0</v>
      </c>
      <c r="M185" s="49">
        <f>M186+M187+M188+M189+M190</f>
        <v>0</v>
      </c>
      <c r="N185" s="49">
        <f t="shared" ref="N185:N201" si="241">M185</f>
        <v>0</v>
      </c>
      <c r="O185" s="46" t="str">
        <f t="shared" ref="O185:O203" si="242">IF(C185=0,"-",N185/C185)</f>
        <v>-</v>
      </c>
      <c r="P185" s="49">
        <f>P186+P187+P188+P189+P190</f>
        <v>0</v>
      </c>
      <c r="Q185" s="49">
        <f>Q186+Q187+Q188+Q189+Q190</f>
        <v>0</v>
      </c>
      <c r="R185" s="49">
        <f>R186+R187+R188+R189+R190</f>
        <v>0</v>
      </c>
      <c r="S185" s="49">
        <f>S186+S187+S188+S189+S190</f>
        <v>0</v>
      </c>
      <c r="T185" s="49">
        <f t="shared" ref="T185:T203" si="243">S185</f>
        <v>0</v>
      </c>
      <c r="U185" s="46" t="str">
        <f t="shared" ref="U185:U203" si="244">IF(C185=0,"-",T185/C185)</f>
        <v>-</v>
      </c>
      <c r="V185" s="49">
        <f t="shared" ref="V185:V190" si="245">T185</f>
        <v>0</v>
      </c>
      <c r="W185" s="46" t="str">
        <f t="shared" ref="W185:W203" si="246">IF(C185=0,"-",V185/C185)</f>
        <v>-</v>
      </c>
      <c r="X185" s="37"/>
    </row>
    <row r="186" spans="1:26" x14ac:dyDescent="0.3">
      <c r="A186" s="43" t="s">
        <v>327</v>
      </c>
      <c r="B186" s="44" t="s">
        <v>328</v>
      </c>
      <c r="C186" s="77">
        <v>0</v>
      </c>
      <c r="D186" s="77">
        <f>Jan!H197</f>
        <v>10065195.710000001</v>
      </c>
      <c r="E186" s="77">
        <f>Fev!H203</f>
        <v>10311880.970000001</v>
      </c>
      <c r="F186" s="77">
        <v>10311880.970000001</v>
      </c>
      <c r="G186" s="77"/>
      <c r="H186" s="77">
        <f t="shared" si="239"/>
        <v>0</v>
      </c>
      <c r="I186" s="46" t="str">
        <f t="shared" si="240"/>
        <v>-</v>
      </c>
      <c r="J186" s="77"/>
      <c r="K186" s="77"/>
      <c r="L186" s="77"/>
      <c r="M186" s="77"/>
      <c r="N186" s="77">
        <f t="shared" si="241"/>
        <v>0</v>
      </c>
      <c r="O186" s="46" t="str">
        <f t="shared" si="242"/>
        <v>-</v>
      </c>
      <c r="P186" s="77"/>
      <c r="Q186" s="77"/>
      <c r="R186" s="77"/>
      <c r="S186" s="77"/>
      <c r="T186" s="77">
        <f t="shared" si="243"/>
        <v>0</v>
      </c>
      <c r="U186" s="46" t="str">
        <f t="shared" si="244"/>
        <v>-</v>
      </c>
      <c r="V186" s="51">
        <f t="shared" si="245"/>
        <v>0</v>
      </c>
      <c r="W186" s="46" t="str">
        <f t="shared" si="246"/>
        <v>-</v>
      </c>
      <c r="X186" s="37"/>
    </row>
    <row r="187" spans="1:26" x14ac:dyDescent="0.3">
      <c r="A187" s="43" t="s">
        <v>329</v>
      </c>
      <c r="B187" s="44" t="s">
        <v>330</v>
      </c>
      <c r="C187" s="77">
        <v>0</v>
      </c>
      <c r="D187" s="51">
        <f>D7</f>
        <v>1011323.28</v>
      </c>
      <c r="E187" s="51">
        <f>E7</f>
        <v>919564.67</v>
      </c>
      <c r="F187" s="51">
        <v>919564.67</v>
      </c>
      <c r="G187" s="51">
        <f>G7</f>
        <v>0</v>
      </c>
      <c r="H187" s="51">
        <f t="shared" si="239"/>
        <v>0</v>
      </c>
      <c r="I187" s="46" t="str">
        <f t="shared" si="240"/>
        <v>-</v>
      </c>
      <c r="J187" s="51">
        <f>J7</f>
        <v>0</v>
      </c>
      <c r="K187" s="51">
        <f>K7</f>
        <v>0</v>
      </c>
      <c r="L187" s="51">
        <f>L7</f>
        <v>0</v>
      </c>
      <c r="M187" s="51">
        <f>M7</f>
        <v>0</v>
      </c>
      <c r="N187" s="51">
        <f t="shared" si="241"/>
        <v>0</v>
      </c>
      <c r="O187" s="46" t="str">
        <f t="shared" si="242"/>
        <v>-</v>
      </c>
      <c r="P187" s="51">
        <f>P7</f>
        <v>0</v>
      </c>
      <c r="Q187" s="51">
        <f>Q7</f>
        <v>0</v>
      </c>
      <c r="R187" s="51">
        <f>R7</f>
        <v>0</v>
      </c>
      <c r="S187" s="51">
        <f>S7</f>
        <v>0</v>
      </c>
      <c r="T187" s="77">
        <f t="shared" si="243"/>
        <v>0</v>
      </c>
      <c r="U187" s="46" t="str">
        <f t="shared" si="244"/>
        <v>-</v>
      </c>
      <c r="V187" s="51">
        <f t="shared" si="245"/>
        <v>0</v>
      </c>
      <c r="W187" s="46" t="str">
        <f t="shared" si="246"/>
        <v>-</v>
      </c>
      <c r="X187" s="37"/>
    </row>
    <row r="188" spans="1:26" x14ac:dyDescent="0.3">
      <c r="A188" s="43" t="s">
        <v>331</v>
      </c>
      <c r="B188" s="44" t="s">
        <v>332</v>
      </c>
      <c r="C188" s="77">
        <f>C31</f>
        <v>0</v>
      </c>
      <c r="D188" s="77">
        <f>D38+D40+D41+D44+D28+Jan!I205</f>
        <v>1825405.85</v>
      </c>
      <c r="E188" s="77">
        <f>E38+E40+E41+E44+Fev!I208</f>
        <v>745208.76</v>
      </c>
      <c r="F188" s="77">
        <v>745208.76</v>
      </c>
      <c r="G188" s="77">
        <f>G38+G40+G41+G44</f>
        <v>0</v>
      </c>
      <c r="H188" s="77">
        <f t="shared" si="239"/>
        <v>0</v>
      </c>
      <c r="I188" s="46" t="str">
        <f t="shared" si="240"/>
        <v>-</v>
      </c>
      <c r="J188" s="77">
        <f>J38+J40+J41+J44</f>
        <v>0</v>
      </c>
      <c r="K188" s="77">
        <f t="shared" ref="K188:M188" si="247">K38+K40+K41+K44</f>
        <v>0</v>
      </c>
      <c r="L188" s="77">
        <f t="shared" si="247"/>
        <v>0</v>
      </c>
      <c r="M188" s="77">
        <f t="shared" si="247"/>
        <v>0</v>
      </c>
      <c r="N188" s="77">
        <f t="shared" si="241"/>
        <v>0</v>
      </c>
      <c r="O188" s="46" t="str">
        <f t="shared" si="242"/>
        <v>-</v>
      </c>
      <c r="P188" s="77">
        <f t="shared" ref="P188:S188" si="248">P38+P40+P41+P44</f>
        <v>0</v>
      </c>
      <c r="Q188" s="77">
        <f t="shared" si="248"/>
        <v>0</v>
      </c>
      <c r="R188" s="77">
        <f t="shared" si="248"/>
        <v>0</v>
      </c>
      <c r="S188" s="77">
        <f t="shared" si="248"/>
        <v>0</v>
      </c>
      <c r="T188" s="77">
        <f t="shared" si="243"/>
        <v>0</v>
      </c>
      <c r="U188" s="46" t="str">
        <f t="shared" si="244"/>
        <v>-</v>
      </c>
      <c r="V188" s="51">
        <f t="shared" si="245"/>
        <v>0</v>
      </c>
      <c r="W188" s="46" t="str">
        <f t="shared" si="246"/>
        <v>-</v>
      </c>
      <c r="X188" s="37"/>
    </row>
    <row r="189" spans="1:26" x14ac:dyDescent="0.3">
      <c r="A189" s="43" t="s">
        <v>333</v>
      </c>
      <c r="B189" s="44" t="s">
        <v>334</v>
      </c>
      <c r="C189" s="77">
        <v>0</v>
      </c>
      <c r="D189" s="77">
        <f>D43</f>
        <v>94990.37</v>
      </c>
      <c r="E189" s="77">
        <f>E43</f>
        <v>80108.97</v>
      </c>
      <c r="F189" s="77">
        <v>80108.97</v>
      </c>
      <c r="G189" s="77">
        <f>G43</f>
        <v>0</v>
      </c>
      <c r="H189" s="77">
        <f t="shared" si="239"/>
        <v>0</v>
      </c>
      <c r="I189" s="46" t="str">
        <f t="shared" si="240"/>
        <v>-</v>
      </c>
      <c r="J189" s="77">
        <f>J43</f>
        <v>0</v>
      </c>
      <c r="K189" s="77">
        <f>K43</f>
        <v>0</v>
      </c>
      <c r="L189" s="77">
        <f>L43</f>
        <v>0</v>
      </c>
      <c r="M189" s="77">
        <f>M43</f>
        <v>0</v>
      </c>
      <c r="N189" s="77">
        <f t="shared" si="241"/>
        <v>0</v>
      </c>
      <c r="O189" s="46" t="str">
        <f t="shared" si="242"/>
        <v>-</v>
      </c>
      <c r="P189" s="77">
        <f>P43</f>
        <v>0</v>
      </c>
      <c r="Q189" s="77">
        <f>Q43</f>
        <v>0</v>
      </c>
      <c r="R189" s="77">
        <f>R43</f>
        <v>0</v>
      </c>
      <c r="S189" s="77">
        <f>S43</f>
        <v>0</v>
      </c>
      <c r="T189" s="77">
        <f t="shared" si="243"/>
        <v>0</v>
      </c>
      <c r="U189" s="46" t="str">
        <f t="shared" si="244"/>
        <v>-</v>
      </c>
      <c r="V189" s="51">
        <f t="shared" si="245"/>
        <v>0</v>
      </c>
      <c r="W189" s="46" t="str">
        <f t="shared" si="246"/>
        <v>-</v>
      </c>
      <c r="X189" s="37"/>
    </row>
    <row r="190" spans="1:26" x14ac:dyDescent="0.3">
      <c r="A190" s="43" t="s">
        <v>335</v>
      </c>
      <c r="B190" s="44" t="s">
        <v>336</v>
      </c>
      <c r="C190" s="77">
        <v>0</v>
      </c>
      <c r="D190" s="77">
        <f>D49+D159</f>
        <v>-2685034.24</v>
      </c>
      <c r="E190" s="77">
        <f>E49+E159</f>
        <v>-2123733.5700000003</v>
      </c>
      <c r="F190" s="77">
        <v>-2123733.5700000003</v>
      </c>
      <c r="G190" s="77">
        <f>G49+G159</f>
        <v>0</v>
      </c>
      <c r="H190" s="77">
        <f t="shared" si="239"/>
        <v>0</v>
      </c>
      <c r="I190" s="46" t="str">
        <f t="shared" si="240"/>
        <v>-</v>
      </c>
      <c r="J190" s="77">
        <f>J49+J159</f>
        <v>0</v>
      </c>
      <c r="K190" s="77">
        <f>K49+K159</f>
        <v>0</v>
      </c>
      <c r="L190" s="77">
        <f>L49+L159</f>
        <v>0</v>
      </c>
      <c r="M190" s="77">
        <f>M49+M159</f>
        <v>0</v>
      </c>
      <c r="N190" s="77">
        <f t="shared" si="241"/>
        <v>0</v>
      </c>
      <c r="O190" s="46" t="str">
        <f t="shared" si="242"/>
        <v>-</v>
      </c>
      <c r="P190" s="77">
        <f>P49+P159</f>
        <v>0</v>
      </c>
      <c r="Q190" s="77">
        <f>Q49+Q159</f>
        <v>0</v>
      </c>
      <c r="R190" s="77">
        <f>R49+R159</f>
        <v>0</v>
      </c>
      <c r="S190" s="77">
        <f>S49+S159</f>
        <v>0</v>
      </c>
      <c r="T190" s="77">
        <f t="shared" si="243"/>
        <v>0</v>
      </c>
      <c r="U190" s="46" t="str">
        <f t="shared" si="244"/>
        <v>-</v>
      </c>
      <c r="V190" s="51">
        <f t="shared" si="245"/>
        <v>0</v>
      </c>
      <c r="W190" s="46" t="str">
        <f t="shared" si="246"/>
        <v>-</v>
      </c>
      <c r="X190" s="37"/>
    </row>
    <row r="191" spans="1:26" x14ac:dyDescent="0.3">
      <c r="A191" s="43" t="s">
        <v>337</v>
      </c>
      <c r="B191" s="44" t="s">
        <v>338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77">
        <f t="shared" si="239"/>
        <v>0</v>
      </c>
      <c r="I191" s="46" t="str">
        <f t="shared" si="240"/>
        <v>-</v>
      </c>
      <c r="J191" s="77">
        <v>0</v>
      </c>
      <c r="K191" s="77">
        <v>0</v>
      </c>
      <c r="L191" s="77">
        <v>0</v>
      </c>
      <c r="M191" s="77">
        <v>0</v>
      </c>
      <c r="N191" s="77">
        <f t="shared" si="241"/>
        <v>0</v>
      </c>
      <c r="O191" s="46" t="str">
        <f t="shared" si="242"/>
        <v>-</v>
      </c>
      <c r="P191" s="77">
        <v>0</v>
      </c>
      <c r="Q191" s="77">
        <v>0</v>
      </c>
      <c r="R191" s="77">
        <v>0</v>
      </c>
      <c r="S191" s="77">
        <v>0</v>
      </c>
      <c r="T191" s="77">
        <f t="shared" si="243"/>
        <v>0</v>
      </c>
      <c r="U191" s="46" t="str">
        <f t="shared" si="244"/>
        <v>-</v>
      </c>
      <c r="V191" s="77">
        <f>H191+N191+T191</f>
        <v>0</v>
      </c>
      <c r="W191" s="46" t="str">
        <f t="shared" si="246"/>
        <v>-</v>
      </c>
      <c r="X191" s="37"/>
    </row>
    <row r="192" spans="1:26" x14ac:dyDescent="0.3">
      <c r="A192" s="112" t="s">
        <v>339</v>
      </c>
      <c r="B192" s="113" t="s">
        <v>340</v>
      </c>
      <c r="C192" s="45">
        <v>0</v>
      </c>
      <c r="D192" s="77">
        <v>0</v>
      </c>
      <c r="E192" s="77">
        <v>0</v>
      </c>
      <c r="F192" s="77">
        <v>0</v>
      </c>
      <c r="G192" s="77">
        <v>0</v>
      </c>
      <c r="H192" s="77">
        <f t="shared" si="239"/>
        <v>0</v>
      </c>
      <c r="I192" s="46" t="str">
        <f t="shared" si="240"/>
        <v>-</v>
      </c>
      <c r="J192" s="77">
        <v>0</v>
      </c>
      <c r="K192" s="77">
        <v>0</v>
      </c>
      <c r="L192" s="77">
        <v>0</v>
      </c>
      <c r="M192" s="77">
        <v>0</v>
      </c>
      <c r="N192" s="77">
        <f t="shared" si="241"/>
        <v>0</v>
      </c>
      <c r="O192" s="46"/>
      <c r="P192" s="77">
        <v>0</v>
      </c>
      <c r="Q192" s="77">
        <v>0</v>
      </c>
      <c r="R192" s="77">
        <v>0</v>
      </c>
      <c r="S192" s="77">
        <v>0</v>
      </c>
      <c r="T192" s="77">
        <f t="shared" si="243"/>
        <v>0</v>
      </c>
      <c r="U192" s="45" t="str">
        <f t="shared" si="244"/>
        <v>-</v>
      </c>
      <c r="V192" s="77">
        <f>H192+N192+T192</f>
        <v>0</v>
      </c>
      <c r="W192" s="46" t="str">
        <f t="shared" si="246"/>
        <v>-</v>
      </c>
      <c r="X192" s="37"/>
    </row>
    <row r="193" spans="1:25" x14ac:dyDescent="0.3">
      <c r="A193" s="39" t="s">
        <v>341</v>
      </c>
      <c r="B193" s="40" t="s">
        <v>342</v>
      </c>
      <c r="C193" s="49">
        <f>SUM(C194:C196)</f>
        <v>0</v>
      </c>
      <c r="D193" s="49">
        <f>SUM(D194:D196)</f>
        <v>0</v>
      </c>
      <c r="E193" s="49">
        <f>SUM(E194:E196)</f>
        <v>0</v>
      </c>
      <c r="F193" s="49">
        <f>SUM(F194:F196)</f>
        <v>0</v>
      </c>
      <c r="G193" s="49">
        <f>SUM(G194:G196)</f>
        <v>0</v>
      </c>
      <c r="H193" s="49">
        <f t="shared" si="239"/>
        <v>0</v>
      </c>
      <c r="I193" s="46" t="str">
        <f t="shared" si="240"/>
        <v>-</v>
      </c>
      <c r="J193" s="49">
        <f>SUM(J194:J196)</f>
        <v>0</v>
      </c>
      <c r="K193" s="49">
        <f>SUM(K194:K196)</f>
        <v>0</v>
      </c>
      <c r="L193" s="49">
        <f>SUM(L194:L196)</f>
        <v>0</v>
      </c>
      <c r="M193" s="49">
        <f>SUM(M194:M196)</f>
        <v>0</v>
      </c>
      <c r="N193" s="49">
        <f t="shared" si="241"/>
        <v>0</v>
      </c>
      <c r="O193" s="46" t="str">
        <f t="shared" si="242"/>
        <v>-</v>
      </c>
      <c r="P193" s="49">
        <f>SUM(P194:P196)</f>
        <v>0</v>
      </c>
      <c r="Q193" s="49">
        <f>SUM(Q194:Q196)</f>
        <v>0</v>
      </c>
      <c r="R193" s="49">
        <f>SUM(R194:R196)</f>
        <v>0</v>
      </c>
      <c r="S193" s="49">
        <f>SUM(S194:S196)</f>
        <v>0</v>
      </c>
      <c r="T193" s="49">
        <f t="shared" si="243"/>
        <v>0</v>
      </c>
      <c r="U193" s="46" t="str">
        <f t="shared" si="244"/>
        <v>-</v>
      </c>
      <c r="V193" s="49">
        <f t="shared" ref="V193" si="249">S193</f>
        <v>0</v>
      </c>
      <c r="W193" s="46" t="str">
        <f t="shared" si="246"/>
        <v>-</v>
      </c>
      <c r="X193" s="37"/>
    </row>
    <row r="194" spans="1:25" x14ac:dyDescent="0.3">
      <c r="A194" s="43" t="s">
        <v>343</v>
      </c>
      <c r="B194" s="44" t="s">
        <v>344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f t="shared" si="239"/>
        <v>0</v>
      </c>
      <c r="I194" s="46" t="str">
        <f t="shared" si="240"/>
        <v>-</v>
      </c>
      <c r="J194" s="77">
        <v>0</v>
      </c>
      <c r="K194" s="77">
        <v>0</v>
      </c>
      <c r="L194" s="77">
        <v>0</v>
      </c>
      <c r="M194" s="77">
        <v>0</v>
      </c>
      <c r="N194" s="77">
        <f t="shared" si="241"/>
        <v>0</v>
      </c>
      <c r="O194" s="46" t="str">
        <f t="shared" si="242"/>
        <v>-</v>
      </c>
      <c r="P194" s="77">
        <v>0</v>
      </c>
      <c r="Q194" s="77">
        <v>0</v>
      </c>
      <c r="R194" s="77">
        <v>0</v>
      </c>
      <c r="S194" s="77">
        <v>0</v>
      </c>
      <c r="T194" s="77">
        <f t="shared" si="243"/>
        <v>0</v>
      </c>
      <c r="U194" s="46" t="str">
        <f t="shared" si="244"/>
        <v>-</v>
      </c>
      <c r="V194" s="77">
        <f t="shared" ref="V194:V203" si="250">S194</f>
        <v>0</v>
      </c>
      <c r="W194" s="46" t="str">
        <f t="shared" si="246"/>
        <v>-</v>
      </c>
      <c r="X194" s="37"/>
    </row>
    <row r="195" spans="1:25" x14ac:dyDescent="0.3">
      <c r="A195" s="43" t="s">
        <v>345</v>
      </c>
      <c r="B195" s="44" t="s">
        <v>346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f t="shared" si="239"/>
        <v>0</v>
      </c>
      <c r="I195" s="46" t="str">
        <f t="shared" si="240"/>
        <v>-</v>
      </c>
      <c r="J195" s="77">
        <v>0</v>
      </c>
      <c r="K195" s="77">
        <v>0</v>
      </c>
      <c r="L195" s="77">
        <v>0</v>
      </c>
      <c r="M195" s="77">
        <v>0</v>
      </c>
      <c r="N195" s="77">
        <f t="shared" si="241"/>
        <v>0</v>
      </c>
      <c r="O195" s="46" t="str">
        <f t="shared" si="242"/>
        <v>-</v>
      </c>
      <c r="P195" s="77">
        <v>0</v>
      </c>
      <c r="Q195" s="77">
        <v>0</v>
      </c>
      <c r="R195" s="77">
        <v>0</v>
      </c>
      <c r="S195" s="77">
        <v>0</v>
      </c>
      <c r="T195" s="77">
        <f t="shared" si="243"/>
        <v>0</v>
      </c>
      <c r="U195" s="46" t="str">
        <f t="shared" si="244"/>
        <v>-</v>
      </c>
      <c r="V195" s="77">
        <f t="shared" si="250"/>
        <v>0</v>
      </c>
      <c r="W195" s="46" t="str">
        <f t="shared" si="246"/>
        <v>-</v>
      </c>
      <c r="X195" s="37"/>
    </row>
    <row r="196" spans="1:25" x14ac:dyDescent="0.3">
      <c r="A196" s="43" t="s">
        <v>347</v>
      </c>
      <c r="B196" s="44" t="s">
        <v>348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f t="shared" si="239"/>
        <v>0</v>
      </c>
      <c r="I196" s="46" t="str">
        <f t="shared" si="240"/>
        <v>-</v>
      </c>
      <c r="J196" s="77">
        <v>0</v>
      </c>
      <c r="K196" s="77">
        <v>0</v>
      </c>
      <c r="L196" s="77">
        <v>0</v>
      </c>
      <c r="M196" s="77">
        <v>0</v>
      </c>
      <c r="N196" s="77">
        <f t="shared" si="241"/>
        <v>0</v>
      </c>
      <c r="O196" s="46" t="str">
        <f t="shared" si="242"/>
        <v>-</v>
      </c>
      <c r="P196" s="77">
        <v>0</v>
      </c>
      <c r="Q196" s="77">
        <v>0</v>
      </c>
      <c r="R196" s="77">
        <v>0</v>
      </c>
      <c r="S196" s="77">
        <v>0</v>
      </c>
      <c r="T196" s="77">
        <f t="shared" si="243"/>
        <v>0</v>
      </c>
      <c r="U196" s="46" t="str">
        <f t="shared" si="244"/>
        <v>-</v>
      </c>
      <c r="V196" s="77">
        <f t="shared" si="250"/>
        <v>0</v>
      </c>
      <c r="W196" s="46" t="str">
        <f t="shared" si="246"/>
        <v>-</v>
      </c>
      <c r="X196" s="37"/>
    </row>
    <row r="197" spans="1:25" x14ac:dyDescent="0.3">
      <c r="A197" s="39" t="s">
        <v>349</v>
      </c>
      <c r="B197" s="40" t="s">
        <v>350</v>
      </c>
      <c r="C197" s="79">
        <f>SUM(C198:C203)</f>
        <v>0</v>
      </c>
      <c r="D197" s="79">
        <f>SUM(D198:D203)</f>
        <v>10953931.369999999</v>
      </c>
      <c r="E197" s="79">
        <f>SUM(E198:E203)</f>
        <v>10666438.120000001</v>
      </c>
      <c r="F197" s="79">
        <f>SUM(F198:F203)</f>
        <v>10666438.120000001</v>
      </c>
      <c r="G197" s="79">
        <f t="shared" ref="G197" si="251">SUM(G198:G203)</f>
        <v>0</v>
      </c>
      <c r="H197" s="79">
        <f t="shared" si="239"/>
        <v>0</v>
      </c>
      <c r="I197" s="46" t="str">
        <f t="shared" si="240"/>
        <v>-</v>
      </c>
      <c r="J197" s="79">
        <f>SUM(J198:J203)</f>
        <v>0</v>
      </c>
      <c r="K197" s="79">
        <f>SUM(K198:K203)</f>
        <v>0</v>
      </c>
      <c r="L197" s="79">
        <f>SUM(L198:L203)</f>
        <v>0</v>
      </c>
      <c r="M197" s="79">
        <f t="shared" ref="M197" si="252">SUM(M198:M203)</f>
        <v>0</v>
      </c>
      <c r="N197" s="79">
        <f t="shared" si="241"/>
        <v>0</v>
      </c>
      <c r="O197" s="46" t="str">
        <f t="shared" si="242"/>
        <v>-</v>
      </c>
      <c r="P197" s="79">
        <f>SUM(P198:P203)</f>
        <v>0</v>
      </c>
      <c r="Q197" s="79">
        <f>SUM(Q198:Q203)</f>
        <v>0</v>
      </c>
      <c r="R197" s="79">
        <f>SUM(R198:R203)</f>
        <v>0</v>
      </c>
      <c r="S197" s="79">
        <f t="shared" ref="S197" si="253">SUM(S198:S203)</f>
        <v>0</v>
      </c>
      <c r="T197" s="79">
        <f t="shared" si="243"/>
        <v>0</v>
      </c>
      <c r="U197" s="46" t="str">
        <f t="shared" si="244"/>
        <v>-</v>
      </c>
      <c r="V197" s="79">
        <f t="shared" si="250"/>
        <v>0</v>
      </c>
      <c r="W197" s="46" t="str">
        <f t="shared" si="246"/>
        <v>-</v>
      </c>
      <c r="X197" s="37"/>
    </row>
    <row r="198" spans="1:25" x14ac:dyDescent="0.3">
      <c r="A198" s="43" t="s">
        <v>351</v>
      </c>
      <c r="B198" s="44" t="s">
        <v>352</v>
      </c>
      <c r="C198" s="77">
        <v>0</v>
      </c>
      <c r="D198" s="77">
        <f>Jan!K16+Jan!K26</f>
        <v>1391985.6</v>
      </c>
      <c r="E198" s="77">
        <f>Fev!K16+Fev!K26</f>
        <v>730689.74</v>
      </c>
      <c r="F198" s="77">
        <v>730689.74</v>
      </c>
      <c r="G198" s="77"/>
      <c r="H198" s="77">
        <f t="shared" si="239"/>
        <v>0</v>
      </c>
      <c r="I198" s="46" t="str">
        <f t="shared" si="240"/>
        <v>-</v>
      </c>
      <c r="J198" s="77"/>
      <c r="K198" s="77"/>
      <c r="L198" s="77"/>
      <c r="M198" s="77"/>
      <c r="N198" s="77">
        <f t="shared" si="241"/>
        <v>0</v>
      </c>
      <c r="O198" s="46" t="str">
        <f t="shared" si="242"/>
        <v>-</v>
      </c>
      <c r="P198" s="77"/>
      <c r="Q198" s="77"/>
      <c r="R198" s="77"/>
      <c r="S198" s="77"/>
      <c r="T198" s="77">
        <f t="shared" si="243"/>
        <v>0</v>
      </c>
      <c r="U198" s="46" t="str">
        <f t="shared" si="244"/>
        <v>-</v>
      </c>
      <c r="V198" s="77">
        <f t="shared" si="250"/>
        <v>0</v>
      </c>
      <c r="W198" s="46" t="str">
        <f t="shared" si="246"/>
        <v>-</v>
      </c>
      <c r="X198" s="37"/>
    </row>
    <row r="199" spans="1:25" x14ac:dyDescent="0.3">
      <c r="A199" s="43" t="s">
        <v>353</v>
      </c>
      <c r="B199" s="44" t="s">
        <v>354</v>
      </c>
      <c r="C199" s="77">
        <v>0</v>
      </c>
      <c r="D199" s="77">
        <f>Jan!K19+Jan!K28</f>
        <v>4639151.04</v>
      </c>
      <c r="E199" s="77">
        <f>Fev!K19+Fev!K28</f>
        <v>4962141.5199999996</v>
      </c>
      <c r="F199" s="77">
        <v>4962141.5199999996</v>
      </c>
      <c r="G199" s="77"/>
      <c r="H199" s="77">
        <f t="shared" si="239"/>
        <v>0</v>
      </c>
      <c r="I199" s="46" t="str">
        <f t="shared" si="240"/>
        <v>-</v>
      </c>
      <c r="J199" s="77"/>
      <c r="K199" s="77"/>
      <c r="L199" s="77"/>
      <c r="M199" s="77"/>
      <c r="N199" s="77">
        <f t="shared" si="241"/>
        <v>0</v>
      </c>
      <c r="O199" s="46" t="str">
        <f t="shared" si="242"/>
        <v>-</v>
      </c>
      <c r="P199" s="77"/>
      <c r="Q199" s="77"/>
      <c r="R199" s="77"/>
      <c r="S199" s="77"/>
      <c r="T199" s="77">
        <f t="shared" si="243"/>
        <v>0</v>
      </c>
      <c r="U199" s="46" t="str">
        <f t="shared" si="244"/>
        <v>-</v>
      </c>
      <c r="V199" s="77">
        <f t="shared" si="250"/>
        <v>0</v>
      </c>
      <c r="W199" s="46" t="str">
        <f t="shared" si="246"/>
        <v>-</v>
      </c>
      <c r="X199" s="37"/>
    </row>
    <row r="200" spans="1:25" x14ac:dyDescent="0.3">
      <c r="A200" s="43" t="s">
        <v>355</v>
      </c>
      <c r="B200" s="44" t="s">
        <v>356</v>
      </c>
      <c r="C200" s="77">
        <v>0</v>
      </c>
      <c r="D200" s="77">
        <f>Jan!K21+Jan!K32</f>
        <v>2477449.4900000002</v>
      </c>
      <c r="E200" s="77">
        <f>Fev!K21+Fev!K32</f>
        <v>2535235.12</v>
      </c>
      <c r="F200" s="77">
        <v>2535235.12</v>
      </c>
      <c r="G200" s="77"/>
      <c r="H200" s="77">
        <f t="shared" si="239"/>
        <v>0</v>
      </c>
      <c r="I200" s="46" t="str">
        <f t="shared" si="240"/>
        <v>-</v>
      </c>
      <c r="J200" s="77"/>
      <c r="K200" s="77"/>
      <c r="L200" s="77"/>
      <c r="M200" s="77"/>
      <c r="N200" s="77">
        <f t="shared" si="241"/>
        <v>0</v>
      </c>
      <c r="O200" s="46" t="str">
        <f t="shared" si="242"/>
        <v>-</v>
      </c>
      <c r="P200" s="77"/>
      <c r="Q200" s="77"/>
      <c r="R200" s="77"/>
      <c r="S200" s="77"/>
      <c r="T200" s="77">
        <f t="shared" si="243"/>
        <v>0</v>
      </c>
      <c r="U200" s="46" t="str">
        <f t="shared" si="244"/>
        <v>-</v>
      </c>
      <c r="V200" s="77">
        <f t="shared" si="250"/>
        <v>0</v>
      </c>
      <c r="W200" s="46" t="str">
        <f t="shared" si="246"/>
        <v>-</v>
      </c>
      <c r="X200" s="37"/>
    </row>
    <row r="201" spans="1:25" x14ac:dyDescent="0.3">
      <c r="A201" s="43" t="s">
        <v>357</v>
      </c>
      <c r="B201" s="44" t="s">
        <v>358</v>
      </c>
      <c r="C201" s="77">
        <v>0</v>
      </c>
      <c r="D201" s="77">
        <f>Jan!K17+Jan!K30</f>
        <v>710132.85</v>
      </c>
      <c r="E201" s="77">
        <f>Fev!K17+Fev!K30</f>
        <v>715569.52</v>
      </c>
      <c r="F201" s="77">
        <v>715569.52</v>
      </c>
      <c r="G201" s="77"/>
      <c r="H201" s="77">
        <f t="shared" si="239"/>
        <v>0</v>
      </c>
      <c r="I201" s="46" t="str">
        <f t="shared" si="240"/>
        <v>-</v>
      </c>
      <c r="J201" s="77"/>
      <c r="K201" s="77"/>
      <c r="L201" s="77"/>
      <c r="M201" s="77"/>
      <c r="N201" s="77">
        <f t="shared" si="241"/>
        <v>0</v>
      </c>
      <c r="O201" s="46" t="str">
        <f t="shared" si="242"/>
        <v>-</v>
      </c>
      <c r="P201" s="77"/>
      <c r="Q201" s="77"/>
      <c r="R201" s="77"/>
      <c r="S201" s="77"/>
      <c r="T201" s="77">
        <f t="shared" si="243"/>
        <v>0</v>
      </c>
      <c r="U201" s="46" t="str">
        <f t="shared" si="244"/>
        <v>-</v>
      </c>
      <c r="V201" s="77">
        <f t="shared" si="250"/>
        <v>0</v>
      </c>
      <c r="W201" s="46" t="str">
        <f t="shared" si="246"/>
        <v>-</v>
      </c>
      <c r="X201" s="37"/>
    </row>
    <row r="202" spans="1:25" x14ac:dyDescent="0.3">
      <c r="A202" s="43" t="s">
        <v>359</v>
      </c>
      <c r="B202" s="44" t="s">
        <v>360</v>
      </c>
      <c r="C202" s="77">
        <v>0</v>
      </c>
      <c r="D202" s="77">
        <f>Jan!K18+Jan!K27</f>
        <v>1577166.77</v>
      </c>
      <c r="E202" s="77">
        <f>Fev!K18+Fev!K27</f>
        <v>1556626.79</v>
      </c>
      <c r="F202" s="77">
        <v>1556626.79</v>
      </c>
      <c r="G202" s="77"/>
      <c r="H202" s="77">
        <f t="shared" si="239"/>
        <v>0</v>
      </c>
      <c r="I202" s="46" t="str">
        <f t="shared" si="240"/>
        <v>-</v>
      </c>
      <c r="J202" s="77"/>
      <c r="K202" s="77"/>
      <c r="L202" s="77"/>
      <c r="M202" s="77"/>
      <c r="N202" s="77">
        <f t="shared" ref="N202" si="254">M202</f>
        <v>0</v>
      </c>
      <c r="O202" s="46" t="str">
        <f t="shared" si="242"/>
        <v>-</v>
      </c>
      <c r="P202" s="77"/>
      <c r="Q202" s="77"/>
      <c r="R202" s="77"/>
      <c r="S202" s="77"/>
      <c r="T202" s="77">
        <f t="shared" si="243"/>
        <v>0</v>
      </c>
      <c r="U202" s="46" t="str">
        <f t="shared" si="244"/>
        <v>-</v>
      </c>
      <c r="V202" s="77">
        <f t="shared" si="250"/>
        <v>0</v>
      </c>
      <c r="W202" s="46" t="str">
        <f t="shared" si="246"/>
        <v>-</v>
      </c>
      <c r="X202" s="37"/>
    </row>
    <row r="203" spans="1:25" x14ac:dyDescent="0.3">
      <c r="A203" s="43" t="s">
        <v>361</v>
      </c>
      <c r="B203" s="44" t="s">
        <v>362</v>
      </c>
      <c r="C203" s="77">
        <v>0</v>
      </c>
      <c r="D203" s="77">
        <f>Jan!K15+Jan!K29</f>
        <v>158045.62</v>
      </c>
      <c r="E203" s="77">
        <f>Fev!K15+Fev!K29</f>
        <v>166175.43</v>
      </c>
      <c r="F203" s="77">
        <v>166175.43</v>
      </c>
      <c r="G203" s="77"/>
      <c r="H203" s="77">
        <f t="shared" si="239"/>
        <v>0</v>
      </c>
      <c r="I203" s="46" t="str">
        <f t="shared" si="240"/>
        <v>-</v>
      </c>
      <c r="J203" s="77"/>
      <c r="K203" s="77"/>
      <c r="L203" s="77"/>
      <c r="M203" s="77"/>
      <c r="N203" s="77">
        <f>M203</f>
        <v>0</v>
      </c>
      <c r="O203" s="46" t="str">
        <f t="shared" si="242"/>
        <v>-</v>
      </c>
      <c r="P203" s="77"/>
      <c r="Q203" s="77"/>
      <c r="R203" s="77"/>
      <c r="S203" s="77"/>
      <c r="T203" s="77">
        <f t="shared" si="243"/>
        <v>0</v>
      </c>
      <c r="U203" s="46" t="str">
        <f t="shared" si="244"/>
        <v>-</v>
      </c>
      <c r="V203" s="77">
        <f t="shared" si="250"/>
        <v>0</v>
      </c>
      <c r="W203" s="46" t="str">
        <f t="shared" si="246"/>
        <v>-</v>
      </c>
      <c r="X203" s="37"/>
    </row>
    <row r="204" spans="1:25" x14ac:dyDescent="0.3">
      <c r="X204" s="37"/>
    </row>
    <row r="205" spans="1:25" x14ac:dyDescent="0.3">
      <c r="D205" s="34">
        <f>D185-Jan!K197</f>
        <v>0</v>
      </c>
      <c r="E205" s="34">
        <f>E185-Fev!K200</f>
        <v>0</v>
      </c>
      <c r="F205" s="34">
        <f>F185-Fev!K200</f>
        <v>0</v>
      </c>
      <c r="H205" s="33"/>
      <c r="N205" s="33"/>
      <c r="S205" s="33"/>
      <c r="T205" s="33"/>
      <c r="V205" s="33"/>
      <c r="X205" s="37"/>
    </row>
    <row r="207" spans="1:25" x14ac:dyDescent="0.3">
      <c r="U207" s="34"/>
      <c r="W207" s="34"/>
      <c r="X207" s="34"/>
      <c r="Y207" s="34"/>
    </row>
    <row r="208" spans="1:25" x14ac:dyDescent="0.3">
      <c r="U208" s="34"/>
      <c r="W208" s="34"/>
      <c r="X208" s="34"/>
      <c r="Y208" s="34"/>
    </row>
    <row r="209" spans="20:25" x14ac:dyDescent="0.3">
      <c r="U209" s="34"/>
      <c r="W209" s="34"/>
      <c r="X209" s="34"/>
      <c r="Y209" s="34"/>
    </row>
    <row r="210" spans="20:25" x14ac:dyDescent="0.3">
      <c r="U210" s="34"/>
      <c r="W210" s="34"/>
      <c r="X210" s="34"/>
      <c r="Y210" s="34"/>
    </row>
    <row r="213" spans="20:25" x14ac:dyDescent="0.3">
      <c r="T213" s="38"/>
    </row>
  </sheetData>
  <phoneticPr fontId="39" type="noConversion"/>
  <printOptions horizontalCentered="1" verticalCentered="1"/>
  <pageMargins left="0" right="0" top="0.55118110236220474" bottom="0" header="0.31496062992125984" footer="0.31496062992125984"/>
  <pageSetup paperSize="9" scale="43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2C1A-BDC1-4425-8C71-28E5E60D2974}">
  <dimension ref="A1"/>
  <sheetViews>
    <sheetView workbookViewId="0"/>
  </sheetViews>
  <sheetFormatPr defaultRowHeight="13.2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97718-70B1-46F4-903C-E2B9C593E86A}">
  <dimension ref="A1:L526"/>
  <sheetViews>
    <sheetView topLeftCell="A499" workbookViewId="0">
      <selection activeCell="L509" activeCellId="2" sqref="J497 J503 L509"/>
    </sheetView>
  </sheetViews>
  <sheetFormatPr defaultColWidth="9.109375" defaultRowHeight="13.2" x14ac:dyDescent="0.25"/>
  <cols>
    <col min="1" max="1" width="16" style="119" customWidth="1"/>
    <col min="2" max="6" width="1.109375" style="119" customWidth="1"/>
    <col min="7" max="7" width="57.21875" style="119" bestFit="1" customWidth="1"/>
    <col min="8" max="8" width="15.21875" style="136" bestFit="1" customWidth="1"/>
    <col min="9" max="10" width="13.109375" style="136" bestFit="1" customWidth="1"/>
    <col min="11" max="11" width="15.21875" style="136" bestFit="1" customWidth="1"/>
    <col min="12" max="12" width="13.109375" style="119" bestFit="1" customWidth="1"/>
    <col min="13" max="244" width="9.109375" style="119"/>
    <col min="245" max="245" width="11.33203125" style="119" customWidth="1"/>
    <col min="246" max="246" width="2.33203125" style="119" customWidth="1"/>
    <col min="247" max="250" width="1.33203125" style="119" customWidth="1"/>
    <col min="251" max="251" width="0.88671875" style="119" customWidth="1"/>
    <col min="252" max="252" width="15.44140625" style="119" customWidth="1"/>
    <col min="253" max="253" width="0.88671875" style="119" customWidth="1"/>
    <col min="254" max="254" width="12.5546875" style="119" customWidth="1"/>
    <col min="255" max="255" width="4.44140625" style="119" customWidth="1"/>
    <col min="256" max="256" width="2.109375" style="119" customWidth="1"/>
    <col min="257" max="257" width="0.33203125" style="119" customWidth="1"/>
    <col min="258" max="258" width="0.5546875" style="119" customWidth="1"/>
    <col min="259" max="259" width="6.44140625" style="119" customWidth="1"/>
    <col min="260" max="260" width="3.109375" style="119" customWidth="1"/>
    <col min="261" max="261" width="1.5546875" style="119" customWidth="1"/>
    <col min="262" max="262" width="3.33203125" style="119" customWidth="1"/>
    <col min="263" max="263" width="9.109375" style="119"/>
    <col min="264" max="264" width="6.88671875" style="119" customWidth="1"/>
    <col min="265" max="265" width="1.5546875" style="119" customWidth="1"/>
    <col min="266" max="266" width="4.44140625" style="119" customWidth="1"/>
    <col min="267" max="267" width="5" style="119" customWidth="1"/>
    <col min="268" max="268" width="7.33203125" style="119" customWidth="1"/>
    <col min="269" max="500" width="9.109375" style="119"/>
    <col min="501" max="501" width="11.33203125" style="119" customWidth="1"/>
    <col min="502" max="502" width="2.33203125" style="119" customWidth="1"/>
    <col min="503" max="506" width="1.33203125" style="119" customWidth="1"/>
    <col min="507" max="507" width="0.88671875" style="119" customWidth="1"/>
    <col min="508" max="508" width="15.44140625" style="119" customWidth="1"/>
    <col min="509" max="509" width="0.88671875" style="119" customWidth="1"/>
    <col min="510" max="510" width="12.5546875" style="119" customWidth="1"/>
    <col min="511" max="511" width="4.44140625" style="119" customWidth="1"/>
    <col min="512" max="512" width="2.109375" style="119" customWidth="1"/>
    <col min="513" max="513" width="0.33203125" style="119" customWidth="1"/>
    <col min="514" max="514" width="0.5546875" style="119" customWidth="1"/>
    <col min="515" max="515" width="6.44140625" style="119" customWidth="1"/>
    <col min="516" max="516" width="3.109375" style="119" customWidth="1"/>
    <col min="517" max="517" width="1.5546875" style="119" customWidth="1"/>
    <col min="518" max="518" width="3.33203125" style="119" customWidth="1"/>
    <col min="519" max="519" width="9.109375" style="119"/>
    <col min="520" max="520" width="6.88671875" style="119" customWidth="1"/>
    <col min="521" max="521" width="1.5546875" style="119" customWidth="1"/>
    <col min="522" max="522" width="4.44140625" style="119" customWidth="1"/>
    <col min="523" max="523" width="5" style="119" customWidth="1"/>
    <col min="524" max="524" width="7.33203125" style="119" customWidth="1"/>
    <col min="525" max="756" width="9.109375" style="119"/>
    <col min="757" max="757" width="11.33203125" style="119" customWidth="1"/>
    <col min="758" max="758" width="2.33203125" style="119" customWidth="1"/>
    <col min="759" max="762" width="1.33203125" style="119" customWidth="1"/>
    <col min="763" max="763" width="0.88671875" style="119" customWidth="1"/>
    <col min="764" max="764" width="15.44140625" style="119" customWidth="1"/>
    <col min="765" max="765" width="0.88671875" style="119" customWidth="1"/>
    <col min="766" max="766" width="12.5546875" style="119" customWidth="1"/>
    <col min="767" max="767" width="4.44140625" style="119" customWidth="1"/>
    <col min="768" max="768" width="2.109375" style="119" customWidth="1"/>
    <col min="769" max="769" width="0.33203125" style="119" customWidth="1"/>
    <col min="770" max="770" width="0.5546875" style="119" customWidth="1"/>
    <col min="771" max="771" width="6.44140625" style="119" customWidth="1"/>
    <col min="772" max="772" width="3.109375" style="119" customWidth="1"/>
    <col min="773" max="773" width="1.5546875" style="119" customWidth="1"/>
    <col min="774" max="774" width="3.33203125" style="119" customWidth="1"/>
    <col min="775" max="775" width="9.109375" style="119"/>
    <col min="776" max="776" width="6.88671875" style="119" customWidth="1"/>
    <col min="777" max="777" width="1.5546875" style="119" customWidth="1"/>
    <col min="778" max="778" width="4.44140625" style="119" customWidth="1"/>
    <col min="779" max="779" width="5" style="119" customWidth="1"/>
    <col min="780" max="780" width="7.33203125" style="119" customWidth="1"/>
    <col min="781" max="1012" width="9.109375" style="119"/>
    <col min="1013" max="1013" width="11.33203125" style="119" customWidth="1"/>
    <col min="1014" max="1014" width="2.33203125" style="119" customWidth="1"/>
    <col min="1015" max="1018" width="1.33203125" style="119" customWidth="1"/>
    <col min="1019" max="1019" width="0.88671875" style="119" customWidth="1"/>
    <col min="1020" max="1020" width="15.44140625" style="119" customWidth="1"/>
    <col min="1021" max="1021" width="0.88671875" style="119" customWidth="1"/>
    <col min="1022" max="1022" width="12.5546875" style="119" customWidth="1"/>
    <col min="1023" max="1023" width="4.44140625" style="119" customWidth="1"/>
    <col min="1024" max="1024" width="2.109375" style="119" customWidth="1"/>
    <col min="1025" max="1025" width="0.33203125" style="119" customWidth="1"/>
    <col min="1026" max="1026" width="0.5546875" style="119" customWidth="1"/>
    <col min="1027" max="1027" width="6.44140625" style="119" customWidth="1"/>
    <col min="1028" max="1028" width="3.109375" style="119" customWidth="1"/>
    <col min="1029" max="1029" width="1.5546875" style="119" customWidth="1"/>
    <col min="1030" max="1030" width="3.33203125" style="119" customWidth="1"/>
    <col min="1031" max="1031" width="9.109375" style="119"/>
    <col min="1032" max="1032" width="6.88671875" style="119" customWidth="1"/>
    <col min="1033" max="1033" width="1.5546875" style="119" customWidth="1"/>
    <col min="1034" max="1034" width="4.44140625" style="119" customWidth="1"/>
    <col min="1035" max="1035" width="5" style="119" customWidth="1"/>
    <col min="1036" max="1036" width="7.33203125" style="119" customWidth="1"/>
    <col min="1037" max="1268" width="9.109375" style="119"/>
    <col min="1269" max="1269" width="11.33203125" style="119" customWidth="1"/>
    <col min="1270" max="1270" width="2.33203125" style="119" customWidth="1"/>
    <col min="1271" max="1274" width="1.33203125" style="119" customWidth="1"/>
    <col min="1275" max="1275" width="0.88671875" style="119" customWidth="1"/>
    <col min="1276" max="1276" width="15.44140625" style="119" customWidth="1"/>
    <col min="1277" max="1277" width="0.88671875" style="119" customWidth="1"/>
    <col min="1278" max="1278" width="12.5546875" style="119" customWidth="1"/>
    <col min="1279" max="1279" width="4.44140625" style="119" customWidth="1"/>
    <col min="1280" max="1280" width="2.109375" style="119" customWidth="1"/>
    <col min="1281" max="1281" width="0.33203125" style="119" customWidth="1"/>
    <col min="1282" max="1282" width="0.5546875" style="119" customWidth="1"/>
    <col min="1283" max="1283" width="6.44140625" style="119" customWidth="1"/>
    <col min="1284" max="1284" width="3.109375" style="119" customWidth="1"/>
    <col min="1285" max="1285" width="1.5546875" style="119" customWidth="1"/>
    <col min="1286" max="1286" width="3.33203125" style="119" customWidth="1"/>
    <col min="1287" max="1287" width="9.109375" style="119"/>
    <col min="1288" max="1288" width="6.88671875" style="119" customWidth="1"/>
    <col min="1289" max="1289" width="1.5546875" style="119" customWidth="1"/>
    <col min="1290" max="1290" width="4.44140625" style="119" customWidth="1"/>
    <col min="1291" max="1291" width="5" style="119" customWidth="1"/>
    <col min="1292" max="1292" width="7.33203125" style="119" customWidth="1"/>
    <col min="1293" max="1524" width="9.109375" style="119"/>
    <col min="1525" max="1525" width="11.33203125" style="119" customWidth="1"/>
    <col min="1526" max="1526" width="2.33203125" style="119" customWidth="1"/>
    <col min="1527" max="1530" width="1.33203125" style="119" customWidth="1"/>
    <col min="1531" max="1531" width="0.88671875" style="119" customWidth="1"/>
    <col min="1532" max="1532" width="15.44140625" style="119" customWidth="1"/>
    <col min="1533" max="1533" width="0.88671875" style="119" customWidth="1"/>
    <col min="1534" max="1534" width="12.5546875" style="119" customWidth="1"/>
    <col min="1535" max="1535" width="4.44140625" style="119" customWidth="1"/>
    <col min="1536" max="1536" width="2.109375" style="119" customWidth="1"/>
    <col min="1537" max="1537" width="0.33203125" style="119" customWidth="1"/>
    <col min="1538" max="1538" width="0.5546875" style="119" customWidth="1"/>
    <col min="1539" max="1539" width="6.44140625" style="119" customWidth="1"/>
    <col min="1540" max="1540" width="3.109375" style="119" customWidth="1"/>
    <col min="1541" max="1541" width="1.5546875" style="119" customWidth="1"/>
    <col min="1542" max="1542" width="3.33203125" style="119" customWidth="1"/>
    <col min="1543" max="1543" width="9.109375" style="119"/>
    <col min="1544" max="1544" width="6.88671875" style="119" customWidth="1"/>
    <col min="1545" max="1545" width="1.5546875" style="119" customWidth="1"/>
    <col min="1546" max="1546" width="4.44140625" style="119" customWidth="1"/>
    <col min="1547" max="1547" width="5" style="119" customWidth="1"/>
    <col min="1548" max="1548" width="7.33203125" style="119" customWidth="1"/>
    <col min="1549" max="1780" width="9.109375" style="119"/>
    <col min="1781" max="1781" width="11.33203125" style="119" customWidth="1"/>
    <col min="1782" max="1782" width="2.33203125" style="119" customWidth="1"/>
    <col min="1783" max="1786" width="1.33203125" style="119" customWidth="1"/>
    <col min="1787" max="1787" width="0.88671875" style="119" customWidth="1"/>
    <col min="1788" max="1788" width="15.44140625" style="119" customWidth="1"/>
    <col min="1789" max="1789" width="0.88671875" style="119" customWidth="1"/>
    <col min="1790" max="1790" width="12.5546875" style="119" customWidth="1"/>
    <col min="1791" max="1791" width="4.44140625" style="119" customWidth="1"/>
    <col min="1792" max="1792" width="2.109375" style="119" customWidth="1"/>
    <col min="1793" max="1793" width="0.33203125" style="119" customWidth="1"/>
    <col min="1794" max="1794" width="0.5546875" style="119" customWidth="1"/>
    <col min="1795" max="1795" width="6.44140625" style="119" customWidth="1"/>
    <col min="1796" max="1796" width="3.109375" style="119" customWidth="1"/>
    <col min="1797" max="1797" width="1.5546875" style="119" customWidth="1"/>
    <col min="1798" max="1798" width="3.33203125" style="119" customWidth="1"/>
    <col min="1799" max="1799" width="9.109375" style="119"/>
    <col min="1800" max="1800" width="6.88671875" style="119" customWidth="1"/>
    <col min="1801" max="1801" width="1.5546875" style="119" customWidth="1"/>
    <col min="1802" max="1802" width="4.44140625" style="119" customWidth="1"/>
    <col min="1803" max="1803" width="5" style="119" customWidth="1"/>
    <col min="1804" max="1804" width="7.33203125" style="119" customWidth="1"/>
    <col min="1805" max="2036" width="9.109375" style="119"/>
    <col min="2037" max="2037" width="11.33203125" style="119" customWidth="1"/>
    <col min="2038" max="2038" width="2.33203125" style="119" customWidth="1"/>
    <col min="2039" max="2042" width="1.33203125" style="119" customWidth="1"/>
    <col min="2043" max="2043" width="0.88671875" style="119" customWidth="1"/>
    <col min="2044" max="2044" width="15.44140625" style="119" customWidth="1"/>
    <col min="2045" max="2045" width="0.88671875" style="119" customWidth="1"/>
    <col min="2046" max="2046" width="12.5546875" style="119" customWidth="1"/>
    <col min="2047" max="2047" width="4.44140625" style="119" customWidth="1"/>
    <col min="2048" max="2048" width="2.109375" style="119" customWidth="1"/>
    <col min="2049" max="2049" width="0.33203125" style="119" customWidth="1"/>
    <col min="2050" max="2050" width="0.5546875" style="119" customWidth="1"/>
    <col min="2051" max="2051" width="6.44140625" style="119" customWidth="1"/>
    <col min="2052" max="2052" width="3.109375" style="119" customWidth="1"/>
    <col min="2053" max="2053" width="1.5546875" style="119" customWidth="1"/>
    <col min="2054" max="2054" width="3.33203125" style="119" customWidth="1"/>
    <col min="2055" max="2055" width="9.109375" style="119"/>
    <col min="2056" max="2056" width="6.88671875" style="119" customWidth="1"/>
    <col min="2057" max="2057" width="1.5546875" style="119" customWidth="1"/>
    <col min="2058" max="2058" width="4.44140625" style="119" customWidth="1"/>
    <col min="2059" max="2059" width="5" style="119" customWidth="1"/>
    <col min="2060" max="2060" width="7.33203125" style="119" customWidth="1"/>
    <col min="2061" max="2292" width="9.109375" style="119"/>
    <col min="2293" max="2293" width="11.33203125" style="119" customWidth="1"/>
    <col min="2294" max="2294" width="2.33203125" style="119" customWidth="1"/>
    <col min="2295" max="2298" width="1.33203125" style="119" customWidth="1"/>
    <col min="2299" max="2299" width="0.88671875" style="119" customWidth="1"/>
    <col min="2300" max="2300" width="15.44140625" style="119" customWidth="1"/>
    <col min="2301" max="2301" width="0.88671875" style="119" customWidth="1"/>
    <col min="2302" max="2302" width="12.5546875" style="119" customWidth="1"/>
    <col min="2303" max="2303" width="4.44140625" style="119" customWidth="1"/>
    <col min="2304" max="2304" width="2.109375" style="119" customWidth="1"/>
    <col min="2305" max="2305" width="0.33203125" style="119" customWidth="1"/>
    <col min="2306" max="2306" width="0.5546875" style="119" customWidth="1"/>
    <col min="2307" max="2307" width="6.44140625" style="119" customWidth="1"/>
    <col min="2308" max="2308" width="3.109375" style="119" customWidth="1"/>
    <col min="2309" max="2309" width="1.5546875" style="119" customWidth="1"/>
    <col min="2310" max="2310" width="3.33203125" style="119" customWidth="1"/>
    <col min="2311" max="2311" width="9.109375" style="119"/>
    <col min="2312" max="2312" width="6.88671875" style="119" customWidth="1"/>
    <col min="2313" max="2313" width="1.5546875" style="119" customWidth="1"/>
    <col min="2314" max="2314" width="4.44140625" style="119" customWidth="1"/>
    <col min="2315" max="2315" width="5" style="119" customWidth="1"/>
    <col min="2316" max="2316" width="7.33203125" style="119" customWidth="1"/>
    <col min="2317" max="2548" width="9.109375" style="119"/>
    <col min="2549" max="2549" width="11.33203125" style="119" customWidth="1"/>
    <col min="2550" max="2550" width="2.33203125" style="119" customWidth="1"/>
    <col min="2551" max="2554" width="1.33203125" style="119" customWidth="1"/>
    <col min="2555" max="2555" width="0.88671875" style="119" customWidth="1"/>
    <col min="2556" max="2556" width="15.44140625" style="119" customWidth="1"/>
    <col min="2557" max="2557" width="0.88671875" style="119" customWidth="1"/>
    <col min="2558" max="2558" width="12.5546875" style="119" customWidth="1"/>
    <col min="2559" max="2559" width="4.44140625" style="119" customWidth="1"/>
    <col min="2560" max="2560" width="2.109375" style="119" customWidth="1"/>
    <col min="2561" max="2561" width="0.33203125" style="119" customWidth="1"/>
    <col min="2562" max="2562" width="0.5546875" style="119" customWidth="1"/>
    <col min="2563" max="2563" width="6.44140625" style="119" customWidth="1"/>
    <col min="2564" max="2564" width="3.109375" style="119" customWidth="1"/>
    <col min="2565" max="2565" width="1.5546875" style="119" customWidth="1"/>
    <col min="2566" max="2566" width="3.33203125" style="119" customWidth="1"/>
    <col min="2567" max="2567" width="9.109375" style="119"/>
    <col min="2568" max="2568" width="6.88671875" style="119" customWidth="1"/>
    <col min="2569" max="2569" width="1.5546875" style="119" customWidth="1"/>
    <col min="2570" max="2570" width="4.44140625" style="119" customWidth="1"/>
    <col min="2571" max="2571" width="5" style="119" customWidth="1"/>
    <col min="2572" max="2572" width="7.33203125" style="119" customWidth="1"/>
    <col min="2573" max="2804" width="9.109375" style="119"/>
    <col min="2805" max="2805" width="11.33203125" style="119" customWidth="1"/>
    <col min="2806" max="2806" width="2.33203125" style="119" customWidth="1"/>
    <col min="2807" max="2810" width="1.33203125" style="119" customWidth="1"/>
    <col min="2811" max="2811" width="0.88671875" style="119" customWidth="1"/>
    <col min="2812" max="2812" width="15.44140625" style="119" customWidth="1"/>
    <col min="2813" max="2813" width="0.88671875" style="119" customWidth="1"/>
    <col min="2814" max="2814" width="12.5546875" style="119" customWidth="1"/>
    <col min="2815" max="2815" width="4.44140625" style="119" customWidth="1"/>
    <col min="2816" max="2816" width="2.109375" style="119" customWidth="1"/>
    <col min="2817" max="2817" width="0.33203125" style="119" customWidth="1"/>
    <col min="2818" max="2818" width="0.5546875" style="119" customWidth="1"/>
    <col min="2819" max="2819" width="6.44140625" style="119" customWidth="1"/>
    <col min="2820" max="2820" width="3.109375" style="119" customWidth="1"/>
    <col min="2821" max="2821" width="1.5546875" style="119" customWidth="1"/>
    <col min="2822" max="2822" width="3.33203125" style="119" customWidth="1"/>
    <col min="2823" max="2823" width="9.109375" style="119"/>
    <col min="2824" max="2824" width="6.88671875" style="119" customWidth="1"/>
    <col min="2825" max="2825" width="1.5546875" style="119" customWidth="1"/>
    <col min="2826" max="2826" width="4.44140625" style="119" customWidth="1"/>
    <col min="2827" max="2827" width="5" style="119" customWidth="1"/>
    <col min="2828" max="2828" width="7.33203125" style="119" customWidth="1"/>
    <col min="2829" max="3060" width="9.109375" style="119"/>
    <col min="3061" max="3061" width="11.33203125" style="119" customWidth="1"/>
    <col min="3062" max="3062" width="2.33203125" style="119" customWidth="1"/>
    <col min="3063" max="3066" width="1.33203125" style="119" customWidth="1"/>
    <col min="3067" max="3067" width="0.88671875" style="119" customWidth="1"/>
    <col min="3068" max="3068" width="15.44140625" style="119" customWidth="1"/>
    <col min="3069" max="3069" width="0.88671875" style="119" customWidth="1"/>
    <col min="3070" max="3070" width="12.5546875" style="119" customWidth="1"/>
    <col min="3071" max="3071" width="4.44140625" style="119" customWidth="1"/>
    <col min="3072" max="3072" width="2.109375" style="119" customWidth="1"/>
    <col min="3073" max="3073" width="0.33203125" style="119" customWidth="1"/>
    <col min="3074" max="3074" width="0.5546875" style="119" customWidth="1"/>
    <col min="3075" max="3075" width="6.44140625" style="119" customWidth="1"/>
    <col min="3076" max="3076" width="3.109375" style="119" customWidth="1"/>
    <col min="3077" max="3077" width="1.5546875" style="119" customWidth="1"/>
    <col min="3078" max="3078" width="3.33203125" style="119" customWidth="1"/>
    <col min="3079" max="3079" width="9.109375" style="119"/>
    <col min="3080" max="3080" width="6.88671875" style="119" customWidth="1"/>
    <col min="3081" max="3081" width="1.5546875" style="119" customWidth="1"/>
    <col min="3082" max="3082" width="4.44140625" style="119" customWidth="1"/>
    <col min="3083" max="3083" width="5" style="119" customWidth="1"/>
    <col min="3084" max="3084" width="7.33203125" style="119" customWidth="1"/>
    <col min="3085" max="3316" width="9.109375" style="119"/>
    <col min="3317" max="3317" width="11.33203125" style="119" customWidth="1"/>
    <col min="3318" max="3318" width="2.33203125" style="119" customWidth="1"/>
    <col min="3319" max="3322" width="1.33203125" style="119" customWidth="1"/>
    <col min="3323" max="3323" width="0.88671875" style="119" customWidth="1"/>
    <col min="3324" max="3324" width="15.44140625" style="119" customWidth="1"/>
    <col min="3325" max="3325" width="0.88671875" style="119" customWidth="1"/>
    <col min="3326" max="3326" width="12.5546875" style="119" customWidth="1"/>
    <col min="3327" max="3327" width="4.44140625" style="119" customWidth="1"/>
    <col min="3328" max="3328" width="2.109375" style="119" customWidth="1"/>
    <col min="3329" max="3329" width="0.33203125" style="119" customWidth="1"/>
    <col min="3330" max="3330" width="0.5546875" style="119" customWidth="1"/>
    <col min="3331" max="3331" width="6.44140625" style="119" customWidth="1"/>
    <col min="3332" max="3332" width="3.109375" style="119" customWidth="1"/>
    <col min="3333" max="3333" width="1.5546875" style="119" customWidth="1"/>
    <col min="3334" max="3334" width="3.33203125" style="119" customWidth="1"/>
    <col min="3335" max="3335" width="9.109375" style="119"/>
    <col min="3336" max="3336" width="6.88671875" style="119" customWidth="1"/>
    <col min="3337" max="3337" width="1.5546875" style="119" customWidth="1"/>
    <col min="3338" max="3338" width="4.44140625" style="119" customWidth="1"/>
    <col min="3339" max="3339" width="5" style="119" customWidth="1"/>
    <col min="3340" max="3340" width="7.33203125" style="119" customWidth="1"/>
    <col min="3341" max="3572" width="9.109375" style="119"/>
    <col min="3573" max="3573" width="11.33203125" style="119" customWidth="1"/>
    <col min="3574" max="3574" width="2.33203125" style="119" customWidth="1"/>
    <col min="3575" max="3578" width="1.33203125" style="119" customWidth="1"/>
    <col min="3579" max="3579" width="0.88671875" style="119" customWidth="1"/>
    <col min="3580" max="3580" width="15.44140625" style="119" customWidth="1"/>
    <col min="3581" max="3581" width="0.88671875" style="119" customWidth="1"/>
    <col min="3582" max="3582" width="12.5546875" style="119" customWidth="1"/>
    <col min="3583" max="3583" width="4.44140625" style="119" customWidth="1"/>
    <col min="3584" max="3584" width="2.109375" style="119" customWidth="1"/>
    <col min="3585" max="3585" width="0.33203125" style="119" customWidth="1"/>
    <col min="3586" max="3586" width="0.5546875" style="119" customWidth="1"/>
    <col min="3587" max="3587" width="6.44140625" style="119" customWidth="1"/>
    <col min="3588" max="3588" width="3.109375" style="119" customWidth="1"/>
    <col min="3589" max="3589" width="1.5546875" style="119" customWidth="1"/>
    <col min="3590" max="3590" width="3.33203125" style="119" customWidth="1"/>
    <col min="3591" max="3591" width="9.109375" style="119"/>
    <col min="3592" max="3592" width="6.88671875" style="119" customWidth="1"/>
    <col min="3593" max="3593" width="1.5546875" style="119" customWidth="1"/>
    <col min="3594" max="3594" width="4.44140625" style="119" customWidth="1"/>
    <col min="3595" max="3595" width="5" style="119" customWidth="1"/>
    <col min="3596" max="3596" width="7.33203125" style="119" customWidth="1"/>
    <col min="3597" max="3828" width="9.109375" style="119"/>
    <col min="3829" max="3829" width="11.33203125" style="119" customWidth="1"/>
    <col min="3830" max="3830" width="2.33203125" style="119" customWidth="1"/>
    <col min="3831" max="3834" width="1.33203125" style="119" customWidth="1"/>
    <col min="3835" max="3835" width="0.88671875" style="119" customWidth="1"/>
    <col min="3836" max="3836" width="15.44140625" style="119" customWidth="1"/>
    <col min="3837" max="3837" width="0.88671875" style="119" customWidth="1"/>
    <col min="3838" max="3838" width="12.5546875" style="119" customWidth="1"/>
    <col min="3839" max="3839" width="4.44140625" style="119" customWidth="1"/>
    <col min="3840" max="3840" width="2.109375" style="119" customWidth="1"/>
    <col min="3841" max="3841" width="0.33203125" style="119" customWidth="1"/>
    <col min="3842" max="3842" width="0.5546875" style="119" customWidth="1"/>
    <col min="3843" max="3843" width="6.44140625" style="119" customWidth="1"/>
    <col min="3844" max="3844" width="3.109375" style="119" customWidth="1"/>
    <col min="3845" max="3845" width="1.5546875" style="119" customWidth="1"/>
    <col min="3846" max="3846" width="3.33203125" style="119" customWidth="1"/>
    <col min="3847" max="3847" width="9.109375" style="119"/>
    <col min="3848" max="3848" width="6.88671875" style="119" customWidth="1"/>
    <col min="3849" max="3849" width="1.5546875" style="119" customWidth="1"/>
    <col min="3850" max="3850" width="4.44140625" style="119" customWidth="1"/>
    <col min="3851" max="3851" width="5" style="119" customWidth="1"/>
    <col min="3852" max="3852" width="7.33203125" style="119" customWidth="1"/>
    <col min="3853" max="4084" width="9.109375" style="119"/>
    <col min="4085" max="4085" width="11.33203125" style="119" customWidth="1"/>
    <col min="4086" max="4086" width="2.33203125" style="119" customWidth="1"/>
    <col min="4087" max="4090" width="1.33203125" style="119" customWidth="1"/>
    <col min="4091" max="4091" width="0.88671875" style="119" customWidth="1"/>
    <col min="4092" max="4092" width="15.44140625" style="119" customWidth="1"/>
    <col min="4093" max="4093" width="0.88671875" style="119" customWidth="1"/>
    <col min="4094" max="4094" width="12.5546875" style="119" customWidth="1"/>
    <col min="4095" max="4095" width="4.44140625" style="119" customWidth="1"/>
    <col min="4096" max="4096" width="2.109375" style="119" customWidth="1"/>
    <col min="4097" max="4097" width="0.33203125" style="119" customWidth="1"/>
    <col min="4098" max="4098" width="0.5546875" style="119" customWidth="1"/>
    <col min="4099" max="4099" width="6.44140625" style="119" customWidth="1"/>
    <col min="4100" max="4100" width="3.109375" style="119" customWidth="1"/>
    <col min="4101" max="4101" width="1.5546875" style="119" customWidth="1"/>
    <col min="4102" max="4102" width="3.33203125" style="119" customWidth="1"/>
    <col min="4103" max="4103" width="9.109375" style="119"/>
    <col min="4104" max="4104" width="6.88671875" style="119" customWidth="1"/>
    <col min="4105" max="4105" width="1.5546875" style="119" customWidth="1"/>
    <col min="4106" max="4106" width="4.44140625" style="119" customWidth="1"/>
    <col min="4107" max="4107" width="5" style="119" customWidth="1"/>
    <col min="4108" max="4108" width="7.33203125" style="119" customWidth="1"/>
    <col min="4109" max="4340" width="9.109375" style="119"/>
    <col min="4341" max="4341" width="11.33203125" style="119" customWidth="1"/>
    <col min="4342" max="4342" width="2.33203125" style="119" customWidth="1"/>
    <col min="4343" max="4346" width="1.33203125" style="119" customWidth="1"/>
    <col min="4347" max="4347" width="0.88671875" style="119" customWidth="1"/>
    <col min="4348" max="4348" width="15.44140625" style="119" customWidth="1"/>
    <col min="4349" max="4349" width="0.88671875" style="119" customWidth="1"/>
    <col min="4350" max="4350" width="12.5546875" style="119" customWidth="1"/>
    <col min="4351" max="4351" width="4.44140625" style="119" customWidth="1"/>
    <col min="4352" max="4352" width="2.109375" style="119" customWidth="1"/>
    <col min="4353" max="4353" width="0.33203125" style="119" customWidth="1"/>
    <col min="4354" max="4354" width="0.5546875" style="119" customWidth="1"/>
    <col min="4355" max="4355" width="6.44140625" style="119" customWidth="1"/>
    <col min="4356" max="4356" width="3.109375" style="119" customWidth="1"/>
    <col min="4357" max="4357" width="1.5546875" style="119" customWidth="1"/>
    <col min="4358" max="4358" width="3.33203125" style="119" customWidth="1"/>
    <col min="4359" max="4359" width="9.109375" style="119"/>
    <col min="4360" max="4360" width="6.88671875" style="119" customWidth="1"/>
    <col min="4361" max="4361" width="1.5546875" style="119" customWidth="1"/>
    <col min="4362" max="4362" width="4.44140625" style="119" customWidth="1"/>
    <col min="4363" max="4363" width="5" style="119" customWidth="1"/>
    <col min="4364" max="4364" width="7.33203125" style="119" customWidth="1"/>
    <col min="4365" max="4596" width="9.109375" style="119"/>
    <col min="4597" max="4597" width="11.33203125" style="119" customWidth="1"/>
    <col min="4598" max="4598" width="2.33203125" style="119" customWidth="1"/>
    <col min="4599" max="4602" width="1.33203125" style="119" customWidth="1"/>
    <col min="4603" max="4603" width="0.88671875" style="119" customWidth="1"/>
    <col min="4604" max="4604" width="15.44140625" style="119" customWidth="1"/>
    <col min="4605" max="4605" width="0.88671875" style="119" customWidth="1"/>
    <col min="4606" max="4606" width="12.5546875" style="119" customWidth="1"/>
    <col min="4607" max="4607" width="4.44140625" style="119" customWidth="1"/>
    <col min="4608" max="4608" width="2.109375" style="119" customWidth="1"/>
    <col min="4609" max="4609" width="0.33203125" style="119" customWidth="1"/>
    <col min="4610" max="4610" width="0.5546875" style="119" customWidth="1"/>
    <col min="4611" max="4611" width="6.44140625" style="119" customWidth="1"/>
    <col min="4612" max="4612" width="3.109375" style="119" customWidth="1"/>
    <col min="4613" max="4613" width="1.5546875" style="119" customWidth="1"/>
    <col min="4614" max="4614" width="3.33203125" style="119" customWidth="1"/>
    <col min="4615" max="4615" width="9.109375" style="119"/>
    <col min="4616" max="4616" width="6.88671875" style="119" customWidth="1"/>
    <col min="4617" max="4617" width="1.5546875" style="119" customWidth="1"/>
    <col min="4618" max="4618" width="4.44140625" style="119" customWidth="1"/>
    <col min="4619" max="4619" width="5" style="119" customWidth="1"/>
    <col min="4620" max="4620" width="7.33203125" style="119" customWidth="1"/>
    <col min="4621" max="4852" width="9.109375" style="119"/>
    <col min="4853" max="4853" width="11.33203125" style="119" customWidth="1"/>
    <col min="4854" max="4854" width="2.33203125" style="119" customWidth="1"/>
    <col min="4855" max="4858" width="1.33203125" style="119" customWidth="1"/>
    <col min="4859" max="4859" width="0.88671875" style="119" customWidth="1"/>
    <col min="4860" max="4860" width="15.44140625" style="119" customWidth="1"/>
    <col min="4861" max="4861" width="0.88671875" style="119" customWidth="1"/>
    <col min="4862" max="4862" width="12.5546875" style="119" customWidth="1"/>
    <col min="4863" max="4863" width="4.44140625" style="119" customWidth="1"/>
    <col min="4864" max="4864" width="2.109375" style="119" customWidth="1"/>
    <col min="4865" max="4865" width="0.33203125" style="119" customWidth="1"/>
    <col min="4866" max="4866" width="0.5546875" style="119" customWidth="1"/>
    <col min="4867" max="4867" width="6.44140625" style="119" customWidth="1"/>
    <col min="4868" max="4868" width="3.109375" style="119" customWidth="1"/>
    <col min="4869" max="4869" width="1.5546875" style="119" customWidth="1"/>
    <col min="4870" max="4870" width="3.33203125" style="119" customWidth="1"/>
    <col min="4871" max="4871" width="9.109375" style="119"/>
    <col min="4872" max="4872" width="6.88671875" style="119" customWidth="1"/>
    <col min="4873" max="4873" width="1.5546875" style="119" customWidth="1"/>
    <col min="4874" max="4874" width="4.44140625" style="119" customWidth="1"/>
    <col min="4875" max="4875" width="5" style="119" customWidth="1"/>
    <col min="4876" max="4876" width="7.33203125" style="119" customWidth="1"/>
    <col min="4877" max="5108" width="9.109375" style="119"/>
    <col min="5109" max="5109" width="11.33203125" style="119" customWidth="1"/>
    <col min="5110" max="5110" width="2.33203125" style="119" customWidth="1"/>
    <col min="5111" max="5114" width="1.33203125" style="119" customWidth="1"/>
    <col min="5115" max="5115" width="0.88671875" style="119" customWidth="1"/>
    <col min="5116" max="5116" width="15.44140625" style="119" customWidth="1"/>
    <col min="5117" max="5117" width="0.88671875" style="119" customWidth="1"/>
    <col min="5118" max="5118" width="12.5546875" style="119" customWidth="1"/>
    <col min="5119" max="5119" width="4.44140625" style="119" customWidth="1"/>
    <col min="5120" max="5120" width="2.109375" style="119" customWidth="1"/>
    <col min="5121" max="5121" width="0.33203125" style="119" customWidth="1"/>
    <col min="5122" max="5122" width="0.5546875" style="119" customWidth="1"/>
    <col min="5123" max="5123" width="6.44140625" style="119" customWidth="1"/>
    <col min="5124" max="5124" width="3.109375" style="119" customWidth="1"/>
    <col min="5125" max="5125" width="1.5546875" style="119" customWidth="1"/>
    <col min="5126" max="5126" width="3.33203125" style="119" customWidth="1"/>
    <col min="5127" max="5127" width="9.109375" style="119"/>
    <col min="5128" max="5128" width="6.88671875" style="119" customWidth="1"/>
    <col min="5129" max="5129" width="1.5546875" style="119" customWidth="1"/>
    <col min="5130" max="5130" width="4.44140625" style="119" customWidth="1"/>
    <col min="5131" max="5131" width="5" style="119" customWidth="1"/>
    <col min="5132" max="5132" width="7.33203125" style="119" customWidth="1"/>
    <col min="5133" max="5364" width="9.109375" style="119"/>
    <col min="5365" max="5365" width="11.33203125" style="119" customWidth="1"/>
    <col min="5366" max="5366" width="2.33203125" style="119" customWidth="1"/>
    <col min="5367" max="5370" width="1.33203125" style="119" customWidth="1"/>
    <col min="5371" max="5371" width="0.88671875" style="119" customWidth="1"/>
    <col min="5372" max="5372" width="15.44140625" style="119" customWidth="1"/>
    <col min="5373" max="5373" width="0.88671875" style="119" customWidth="1"/>
    <col min="5374" max="5374" width="12.5546875" style="119" customWidth="1"/>
    <col min="5375" max="5375" width="4.44140625" style="119" customWidth="1"/>
    <col min="5376" max="5376" width="2.109375" style="119" customWidth="1"/>
    <col min="5377" max="5377" width="0.33203125" style="119" customWidth="1"/>
    <col min="5378" max="5378" width="0.5546875" style="119" customWidth="1"/>
    <col min="5379" max="5379" width="6.44140625" style="119" customWidth="1"/>
    <col min="5380" max="5380" width="3.109375" style="119" customWidth="1"/>
    <col min="5381" max="5381" width="1.5546875" style="119" customWidth="1"/>
    <col min="5382" max="5382" width="3.33203125" style="119" customWidth="1"/>
    <col min="5383" max="5383" width="9.109375" style="119"/>
    <col min="5384" max="5384" width="6.88671875" style="119" customWidth="1"/>
    <col min="5385" max="5385" width="1.5546875" style="119" customWidth="1"/>
    <col min="5386" max="5386" width="4.44140625" style="119" customWidth="1"/>
    <col min="5387" max="5387" width="5" style="119" customWidth="1"/>
    <col min="5388" max="5388" width="7.33203125" style="119" customWidth="1"/>
    <col min="5389" max="5620" width="9.109375" style="119"/>
    <col min="5621" max="5621" width="11.33203125" style="119" customWidth="1"/>
    <col min="5622" max="5622" width="2.33203125" style="119" customWidth="1"/>
    <col min="5623" max="5626" width="1.33203125" style="119" customWidth="1"/>
    <col min="5627" max="5627" width="0.88671875" style="119" customWidth="1"/>
    <col min="5628" max="5628" width="15.44140625" style="119" customWidth="1"/>
    <col min="5629" max="5629" width="0.88671875" style="119" customWidth="1"/>
    <col min="5630" max="5630" width="12.5546875" style="119" customWidth="1"/>
    <col min="5631" max="5631" width="4.44140625" style="119" customWidth="1"/>
    <col min="5632" max="5632" width="2.109375" style="119" customWidth="1"/>
    <col min="5633" max="5633" width="0.33203125" style="119" customWidth="1"/>
    <col min="5634" max="5634" width="0.5546875" style="119" customWidth="1"/>
    <col min="5635" max="5635" width="6.44140625" style="119" customWidth="1"/>
    <col min="5636" max="5636" width="3.109375" style="119" customWidth="1"/>
    <col min="5637" max="5637" width="1.5546875" style="119" customWidth="1"/>
    <col min="5638" max="5638" width="3.33203125" style="119" customWidth="1"/>
    <col min="5639" max="5639" width="9.109375" style="119"/>
    <col min="5640" max="5640" width="6.88671875" style="119" customWidth="1"/>
    <col min="5641" max="5641" width="1.5546875" style="119" customWidth="1"/>
    <col min="5642" max="5642" width="4.44140625" style="119" customWidth="1"/>
    <col min="5643" max="5643" width="5" style="119" customWidth="1"/>
    <col min="5644" max="5644" width="7.33203125" style="119" customWidth="1"/>
    <col min="5645" max="5876" width="9.109375" style="119"/>
    <col min="5877" max="5877" width="11.33203125" style="119" customWidth="1"/>
    <col min="5878" max="5878" width="2.33203125" style="119" customWidth="1"/>
    <col min="5879" max="5882" width="1.33203125" style="119" customWidth="1"/>
    <col min="5883" max="5883" width="0.88671875" style="119" customWidth="1"/>
    <col min="5884" max="5884" width="15.44140625" style="119" customWidth="1"/>
    <col min="5885" max="5885" width="0.88671875" style="119" customWidth="1"/>
    <col min="5886" max="5886" width="12.5546875" style="119" customWidth="1"/>
    <col min="5887" max="5887" width="4.44140625" style="119" customWidth="1"/>
    <col min="5888" max="5888" width="2.109375" style="119" customWidth="1"/>
    <col min="5889" max="5889" width="0.33203125" style="119" customWidth="1"/>
    <col min="5890" max="5890" width="0.5546875" style="119" customWidth="1"/>
    <col min="5891" max="5891" width="6.44140625" style="119" customWidth="1"/>
    <col min="5892" max="5892" width="3.109375" style="119" customWidth="1"/>
    <col min="5893" max="5893" width="1.5546875" style="119" customWidth="1"/>
    <col min="5894" max="5894" width="3.33203125" style="119" customWidth="1"/>
    <col min="5895" max="5895" width="9.109375" style="119"/>
    <col min="5896" max="5896" width="6.88671875" style="119" customWidth="1"/>
    <col min="5897" max="5897" width="1.5546875" style="119" customWidth="1"/>
    <col min="5898" max="5898" width="4.44140625" style="119" customWidth="1"/>
    <col min="5899" max="5899" width="5" style="119" customWidth="1"/>
    <col min="5900" max="5900" width="7.33203125" style="119" customWidth="1"/>
    <col min="5901" max="6132" width="9.109375" style="119"/>
    <col min="6133" max="6133" width="11.33203125" style="119" customWidth="1"/>
    <col min="6134" max="6134" width="2.33203125" style="119" customWidth="1"/>
    <col min="6135" max="6138" width="1.33203125" style="119" customWidth="1"/>
    <col min="6139" max="6139" width="0.88671875" style="119" customWidth="1"/>
    <col min="6140" max="6140" width="15.44140625" style="119" customWidth="1"/>
    <col min="6141" max="6141" width="0.88671875" style="119" customWidth="1"/>
    <col min="6142" max="6142" width="12.5546875" style="119" customWidth="1"/>
    <col min="6143" max="6143" width="4.44140625" style="119" customWidth="1"/>
    <col min="6144" max="6144" width="2.109375" style="119" customWidth="1"/>
    <col min="6145" max="6145" width="0.33203125" style="119" customWidth="1"/>
    <col min="6146" max="6146" width="0.5546875" style="119" customWidth="1"/>
    <col min="6147" max="6147" width="6.44140625" style="119" customWidth="1"/>
    <col min="6148" max="6148" width="3.109375" style="119" customWidth="1"/>
    <col min="6149" max="6149" width="1.5546875" style="119" customWidth="1"/>
    <col min="6150" max="6150" width="3.33203125" style="119" customWidth="1"/>
    <col min="6151" max="6151" width="9.109375" style="119"/>
    <col min="6152" max="6152" width="6.88671875" style="119" customWidth="1"/>
    <col min="6153" max="6153" width="1.5546875" style="119" customWidth="1"/>
    <col min="6154" max="6154" width="4.44140625" style="119" customWidth="1"/>
    <col min="6155" max="6155" width="5" style="119" customWidth="1"/>
    <col min="6156" max="6156" width="7.33203125" style="119" customWidth="1"/>
    <col min="6157" max="6388" width="9.109375" style="119"/>
    <col min="6389" max="6389" width="11.33203125" style="119" customWidth="1"/>
    <col min="6390" max="6390" width="2.33203125" style="119" customWidth="1"/>
    <col min="6391" max="6394" width="1.33203125" style="119" customWidth="1"/>
    <col min="6395" max="6395" width="0.88671875" style="119" customWidth="1"/>
    <col min="6396" max="6396" width="15.44140625" style="119" customWidth="1"/>
    <col min="6397" max="6397" width="0.88671875" style="119" customWidth="1"/>
    <col min="6398" max="6398" width="12.5546875" style="119" customWidth="1"/>
    <col min="6399" max="6399" width="4.44140625" style="119" customWidth="1"/>
    <col min="6400" max="6400" width="2.109375" style="119" customWidth="1"/>
    <col min="6401" max="6401" width="0.33203125" style="119" customWidth="1"/>
    <col min="6402" max="6402" width="0.5546875" style="119" customWidth="1"/>
    <col min="6403" max="6403" width="6.44140625" style="119" customWidth="1"/>
    <col min="6404" max="6404" width="3.109375" style="119" customWidth="1"/>
    <col min="6405" max="6405" width="1.5546875" style="119" customWidth="1"/>
    <col min="6406" max="6406" width="3.33203125" style="119" customWidth="1"/>
    <col min="6407" max="6407" width="9.109375" style="119"/>
    <col min="6408" max="6408" width="6.88671875" style="119" customWidth="1"/>
    <col min="6409" max="6409" width="1.5546875" style="119" customWidth="1"/>
    <col min="6410" max="6410" width="4.44140625" style="119" customWidth="1"/>
    <col min="6411" max="6411" width="5" style="119" customWidth="1"/>
    <col min="6412" max="6412" width="7.33203125" style="119" customWidth="1"/>
    <col min="6413" max="6644" width="9.109375" style="119"/>
    <col min="6645" max="6645" width="11.33203125" style="119" customWidth="1"/>
    <col min="6646" max="6646" width="2.33203125" style="119" customWidth="1"/>
    <col min="6647" max="6650" width="1.33203125" style="119" customWidth="1"/>
    <col min="6651" max="6651" width="0.88671875" style="119" customWidth="1"/>
    <col min="6652" max="6652" width="15.44140625" style="119" customWidth="1"/>
    <col min="6653" max="6653" width="0.88671875" style="119" customWidth="1"/>
    <col min="6654" max="6654" width="12.5546875" style="119" customWidth="1"/>
    <col min="6655" max="6655" width="4.44140625" style="119" customWidth="1"/>
    <col min="6656" max="6656" width="2.109375" style="119" customWidth="1"/>
    <col min="6657" max="6657" width="0.33203125" style="119" customWidth="1"/>
    <col min="6658" max="6658" width="0.5546875" style="119" customWidth="1"/>
    <col min="6659" max="6659" width="6.44140625" style="119" customWidth="1"/>
    <col min="6660" max="6660" width="3.109375" style="119" customWidth="1"/>
    <col min="6661" max="6661" width="1.5546875" style="119" customWidth="1"/>
    <col min="6662" max="6662" width="3.33203125" style="119" customWidth="1"/>
    <col min="6663" max="6663" width="9.109375" style="119"/>
    <col min="6664" max="6664" width="6.88671875" style="119" customWidth="1"/>
    <col min="6665" max="6665" width="1.5546875" style="119" customWidth="1"/>
    <col min="6666" max="6666" width="4.44140625" style="119" customWidth="1"/>
    <col min="6667" max="6667" width="5" style="119" customWidth="1"/>
    <col min="6668" max="6668" width="7.33203125" style="119" customWidth="1"/>
    <col min="6669" max="6900" width="9.109375" style="119"/>
    <col min="6901" max="6901" width="11.33203125" style="119" customWidth="1"/>
    <col min="6902" max="6902" width="2.33203125" style="119" customWidth="1"/>
    <col min="6903" max="6906" width="1.33203125" style="119" customWidth="1"/>
    <col min="6907" max="6907" width="0.88671875" style="119" customWidth="1"/>
    <col min="6908" max="6908" width="15.44140625" style="119" customWidth="1"/>
    <col min="6909" max="6909" width="0.88671875" style="119" customWidth="1"/>
    <col min="6910" max="6910" width="12.5546875" style="119" customWidth="1"/>
    <col min="6911" max="6911" width="4.44140625" style="119" customWidth="1"/>
    <col min="6912" max="6912" width="2.109375" style="119" customWidth="1"/>
    <col min="6913" max="6913" width="0.33203125" style="119" customWidth="1"/>
    <col min="6914" max="6914" width="0.5546875" style="119" customWidth="1"/>
    <col min="6915" max="6915" width="6.44140625" style="119" customWidth="1"/>
    <col min="6916" max="6916" width="3.109375" style="119" customWidth="1"/>
    <col min="6917" max="6917" width="1.5546875" style="119" customWidth="1"/>
    <col min="6918" max="6918" width="3.33203125" style="119" customWidth="1"/>
    <col min="6919" max="6919" width="9.109375" style="119"/>
    <col min="6920" max="6920" width="6.88671875" style="119" customWidth="1"/>
    <col min="6921" max="6921" width="1.5546875" style="119" customWidth="1"/>
    <col min="6922" max="6922" width="4.44140625" style="119" customWidth="1"/>
    <col min="6923" max="6923" width="5" style="119" customWidth="1"/>
    <col min="6924" max="6924" width="7.33203125" style="119" customWidth="1"/>
    <col min="6925" max="7156" width="9.109375" style="119"/>
    <col min="7157" max="7157" width="11.33203125" style="119" customWidth="1"/>
    <col min="7158" max="7158" width="2.33203125" style="119" customWidth="1"/>
    <col min="7159" max="7162" width="1.33203125" style="119" customWidth="1"/>
    <col min="7163" max="7163" width="0.88671875" style="119" customWidth="1"/>
    <col min="7164" max="7164" width="15.44140625" style="119" customWidth="1"/>
    <col min="7165" max="7165" width="0.88671875" style="119" customWidth="1"/>
    <col min="7166" max="7166" width="12.5546875" style="119" customWidth="1"/>
    <col min="7167" max="7167" width="4.44140625" style="119" customWidth="1"/>
    <col min="7168" max="7168" width="2.109375" style="119" customWidth="1"/>
    <col min="7169" max="7169" width="0.33203125" style="119" customWidth="1"/>
    <col min="7170" max="7170" width="0.5546875" style="119" customWidth="1"/>
    <col min="7171" max="7171" width="6.44140625" style="119" customWidth="1"/>
    <col min="7172" max="7172" width="3.109375" style="119" customWidth="1"/>
    <col min="7173" max="7173" width="1.5546875" style="119" customWidth="1"/>
    <col min="7174" max="7174" width="3.33203125" style="119" customWidth="1"/>
    <col min="7175" max="7175" width="9.109375" style="119"/>
    <col min="7176" max="7176" width="6.88671875" style="119" customWidth="1"/>
    <col min="7177" max="7177" width="1.5546875" style="119" customWidth="1"/>
    <col min="7178" max="7178" width="4.44140625" style="119" customWidth="1"/>
    <col min="7179" max="7179" width="5" style="119" customWidth="1"/>
    <col min="7180" max="7180" width="7.33203125" style="119" customWidth="1"/>
    <col min="7181" max="7412" width="9.109375" style="119"/>
    <col min="7413" max="7413" width="11.33203125" style="119" customWidth="1"/>
    <col min="7414" max="7414" width="2.33203125" style="119" customWidth="1"/>
    <col min="7415" max="7418" width="1.33203125" style="119" customWidth="1"/>
    <col min="7419" max="7419" width="0.88671875" style="119" customWidth="1"/>
    <col min="7420" max="7420" width="15.44140625" style="119" customWidth="1"/>
    <col min="7421" max="7421" width="0.88671875" style="119" customWidth="1"/>
    <col min="7422" max="7422" width="12.5546875" style="119" customWidth="1"/>
    <col min="7423" max="7423" width="4.44140625" style="119" customWidth="1"/>
    <col min="7424" max="7424" width="2.109375" style="119" customWidth="1"/>
    <col min="7425" max="7425" width="0.33203125" style="119" customWidth="1"/>
    <col min="7426" max="7426" width="0.5546875" style="119" customWidth="1"/>
    <col min="7427" max="7427" width="6.44140625" style="119" customWidth="1"/>
    <col min="7428" max="7428" width="3.109375" style="119" customWidth="1"/>
    <col min="7429" max="7429" width="1.5546875" style="119" customWidth="1"/>
    <col min="7430" max="7430" width="3.33203125" style="119" customWidth="1"/>
    <col min="7431" max="7431" width="9.109375" style="119"/>
    <col min="7432" max="7432" width="6.88671875" style="119" customWidth="1"/>
    <col min="7433" max="7433" width="1.5546875" style="119" customWidth="1"/>
    <col min="7434" max="7434" width="4.44140625" style="119" customWidth="1"/>
    <col min="7435" max="7435" width="5" style="119" customWidth="1"/>
    <col min="7436" max="7436" width="7.33203125" style="119" customWidth="1"/>
    <col min="7437" max="7668" width="9.109375" style="119"/>
    <col min="7669" max="7669" width="11.33203125" style="119" customWidth="1"/>
    <col min="7670" max="7670" width="2.33203125" style="119" customWidth="1"/>
    <col min="7671" max="7674" width="1.33203125" style="119" customWidth="1"/>
    <col min="7675" max="7675" width="0.88671875" style="119" customWidth="1"/>
    <col min="7676" max="7676" width="15.44140625" style="119" customWidth="1"/>
    <col min="7677" max="7677" width="0.88671875" style="119" customWidth="1"/>
    <col min="7678" max="7678" width="12.5546875" style="119" customWidth="1"/>
    <col min="7679" max="7679" width="4.44140625" style="119" customWidth="1"/>
    <col min="7680" max="7680" width="2.109375" style="119" customWidth="1"/>
    <col min="7681" max="7681" width="0.33203125" style="119" customWidth="1"/>
    <col min="7682" max="7682" width="0.5546875" style="119" customWidth="1"/>
    <col min="7683" max="7683" width="6.44140625" style="119" customWidth="1"/>
    <col min="7684" max="7684" width="3.109375" style="119" customWidth="1"/>
    <col min="7685" max="7685" width="1.5546875" style="119" customWidth="1"/>
    <col min="7686" max="7686" width="3.33203125" style="119" customWidth="1"/>
    <col min="7687" max="7687" width="9.109375" style="119"/>
    <col min="7688" max="7688" width="6.88671875" style="119" customWidth="1"/>
    <col min="7689" max="7689" width="1.5546875" style="119" customWidth="1"/>
    <col min="7690" max="7690" width="4.44140625" style="119" customWidth="1"/>
    <col min="7691" max="7691" width="5" style="119" customWidth="1"/>
    <col min="7692" max="7692" width="7.33203125" style="119" customWidth="1"/>
    <col min="7693" max="7924" width="9.109375" style="119"/>
    <col min="7925" max="7925" width="11.33203125" style="119" customWidth="1"/>
    <col min="7926" max="7926" width="2.33203125" style="119" customWidth="1"/>
    <col min="7927" max="7930" width="1.33203125" style="119" customWidth="1"/>
    <col min="7931" max="7931" width="0.88671875" style="119" customWidth="1"/>
    <col min="7932" max="7932" width="15.44140625" style="119" customWidth="1"/>
    <col min="7933" max="7933" width="0.88671875" style="119" customWidth="1"/>
    <col min="7934" max="7934" width="12.5546875" style="119" customWidth="1"/>
    <col min="7935" max="7935" width="4.44140625" style="119" customWidth="1"/>
    <col min="7936" max="7936" width="2.109375" style="119" customWidth="1"/>
    <col min="7937" max="7937" width="0.33203125" style="119" customWidth="1"/>
    <col min="7938" max="7938" width="0.5546875" style="119" customWidth="1"/>
    <col min="7939" max="7939" width="6.44140625" style="119" customWidth="1"/>
    <col min="7940" max="7940" width="3.109375" style="119" customWidth="1"/>
    <col min="7941" max="7941" width="1.5546875" style="119" customWidth="1"/>
    <col min="7942" max="7942" width="3.33203125" style="119" customWidth="1"/>
    <col min="7943" max="7943" width="9.109375" style="119"/>
    <col min="7944" max="7944" width="6.88671875" style="119" customWidth="1"/>
    <col min="7945" max="7945" width="1.5546875" style="119" customWidth="1"/>
    <col min="7946" max="7946" width="4.44140625" style="119" customWidth="1"/>
    <col min="7947" max="7947" width="5" style="119" customWidth="1"/>
    <col min="7948" max="7948" width="7.33203125" style="119" customWidth="1"/>
    <col min="7949" max="8180" width="9.109375" style="119"/>
    <col min="8181" max="8181" width="11.33203125" style="119" customWidth="1"/>
    <col min="8182" max="8182" width="2.33203125" style="119" customWidth="1"/>
    <col min="8183" max="8186" width="1.33203125" style="119" customWidth="1"/>
    <col min="8187" max="8187" width="0.88671875" style="119" customWidth="1"/>
    <col min="8188" max="8188" width="15.44140625" style="119" customWidth="1"/>
    <col min="8189" max="8189" width="0.88671875" style="119" customWidth="1"/>
    <col min="8190" max="8190" width="12.5546875" style="119" customWidth="1"/>
    <col min="8191" max="8191" width="4.44140625" style="119" customWidth="1"/>
    <col min="8192" max="8192" width="2.109375" style="119" customWidth="1"/>
    <col min="8193" max="8193" width="0.33203125" style="119" customWidth="1"/>
    <col min="8194" max="8194" width="0.5546875" style="119" customWidth="1"/>
    <col min="8195" max="8195" width="6.44140625" style="119" customWidth="1"/>
    <col min="8196" max="8196" width="3.109375" style="119" customWidth="1"/>
    <col min="8197" max="8197" width="1.5546875" style="119" customWidth="1"/>
    <col min="8198" max="8198" width="3.33203125" style="119" customWidth="1"/>
    <col min="8199" max="8199" width="9.109375" style="119"/>
    <col min="8200" max="8200" width="6.88671875" style="119" customWidth="1"/>
    <col min="8201" max="8201" width="1.5546875" style="119" customWidth="1"/>
    <col min="8202" max="8202" width="4.44140625" style="119" customWidth="1"/>
    <col min="8203" max="8203" width="5" style="119" customWidth="1"/>
    <col min="8204" max="8204" width="7.33203125" style="119" customWidth="1"/>
    <col min="8205" max="8436" width="9.109375" style="119"/>
    <col min="8437" max="8437" width="11.33203125" style="119" customWidth="1"/>
    <col min="8438" max="8438" width="2.33203125" style="119" customWidth="1"/>
    <col min="8439" max="8442" width="1.33203125" style="119" customWidth="1"/>
    <col min="8443" max="8443" width="0.88671875" style="119" customWidth="1"/>
    <col min="8444" max="8444" width="15.44140625" style="119" customWidth="1"/>
    <col min="8445" max="8445" width="0.88671875" style="119" customWidth="1"/>
    <col min="8446" max="8446" width="12.5546875" style="119" customWidth="1"/>
    <col min="8447" max="8447" width="4.44140625" style="119" customWidth="1"/>
    <col min="8448" max="8448" width="2.109375" style="119" customWidth="1"/>
    <col min="8449" max="8449" width="0.33203125" style="119" customWidth="1"/>
    <col min="8450" max="8450" width="0.5546875" style="119" customWidth="1"/>
    <col min="8451" max="8451" width="6.44140625" style="119" customWidth="1"/>
    <col min="8452" max="8452" width="3.109375" style="119" customWidth="1"/>
    <col min="8453" max="8453" width="1.5546875" style="119" customWidth="1"/>
    <col min="8454" max="8454" width="3.33203125" style="119" customWidth="1"/>
    <col min="8455" max="8455" width="9.109375" style="119"/>
    <col min="8456" max="8456" width="6.88671875" style="119" customWidth="1"/>
    <col min="8457" max="8457" width="1.5546875" style="119" customWidth="1"/>
    <col min="8458" max="8458" width="4.44140625" style="119" customWidth="1"/>
    <col min="8459" max="8459" width="5" style="119" customWidth="1"/>
    <col min="8460" max="8460" width="7.33203125" style="119" customWidth="1"/>
    <col min="8461" max="8692" width="9.109375" style="119"/>
    <col min="8693" max="8693" width="11.33203125" style="119" customWidth="1"/>
    <col min="8694" max="8694" width="2.33203125" style="119" customWidth="1"/>
    <col min="8695" max="8698" width="1.33203125" style="119" customWidth="1"/>
    <col min="8699" max="8699" width="0.88671875" style="119" customWidth="1"/>
    <col min="8700" max="8700" width="15.44140625" style="119" customWidth="1"/>
    <col min="8701" max="8701" width="0.88671875" style="119" customWidth="1"/>
    <col min="8702" max="8702" width="12.5546875" style="119" customWidth="1"/>
    <col min="8703" max="8703" width="4.44140625" style="119" customWidth="1"/>
    <col min="8704" max="8704" width="2.109375" style="119" customWidth="1"/>
    <col min="8705" max="8705" width="0.33203125" style="119" customWidth="1"/>
    <col min="8706" max="8706" width="0.5546875" style="119" customWidth="1"/>
    <col min="8707" max="8707" width="6.44140625" style="119" customWidth="1"/>
    <col min="8708" max="8708" width="3.109375" style="119" customWidth="1"/>
    <col min="8709" max="8709" width="1.5546875" style="119" customWidth="1"/>
    <col min="8710" max="8710" width="3.33203125" style="119" customWidth="1"/>
    <col min="8711" max="8711" width="9.109375" style="119"/>
    <col min="8712" max="8712" width="6.88671875" style="119" customWidth="1"/>
    <col min="8713" max="8713" width="1.5546875" style="119" customWidth="1"/>
    <col min="8714" max="8714" width="4.44140625" style="119" customWidth="1"/>
    <col min="8715" max="8715" width="5" style="119" customWidth="1"/>
    <col min="8716" max="8716" width="7.33203125" style="119" customWidth="1"/>
    <col min="8717" max="8948" width="9.109375" style="119"/>
    <col min="8949" max="8949" width="11.33203125" style="119" customWidth="1"/>
    <col min="8950" max="8950" width="2.33203125" style="119" customWidth="1"/>
    <col min="8951" max="8954" width="1.33203125" style="119" customWidth="1"/>
    <col min="8955" max="8955" width="0.88671875" style="119" customWidth="1"/>
    <col min="8956" max="8956" width="15.44140625" style="119" customWidth="1"/>
    <col min="8957" max="8957" width="0.88671875" style="119" customWidth="1"/>
    <col min="8958" max="8958" width="12.5546875" style="119" customWidth="1"/>
    <col min="8959" max="8959" width="4.44140625" style="119" customWidth="1"/>
    <col min="8960" max="8960" width="2.109375" style="119" customWidth="1"/>
    <col min="8961" max="8961" width="0.33203125" style="119" customWidth="1"/>
    <col min="8962" max="8962" width="0.5546875" style="119" customWidth="1"/>
    <col min="8963" max="8963" width="6.44140625" style="119" customWidth="1"/>
    <col min="8964" max="8964" width="3.109375" style="119" customWidth="1"/>
    <col min="8965" max="8965" width="1.5546875" style="119" customWidth="1"/>
    <col min="8966" max="8966" width="3.33203125" style="119" customWidth="1"/>
    <col min="8967" max="8967" width="9.109375" style="119"/>
    <col min="8968" max="8968" width="6.88671875" style="119" customWidth="1"/>
    <col min="8969" max="8969" width="1.5546875" style="119" customWidth="1"/>
    <col min="8970" max="8970" width="4.44140625" style="119" customWidth="1"/>
    <col min="8971" max="8971" width="5" style="119" customWidth="1"/>
    <col min="8972" max="8972" width="7.33203125" style="119" customWidth="1"/>
    <col min="8973" max="9204" width="9.109375" style="119"/>
    <col min="9205" max="9205" width="11.33203125" style="119" customWidth="1"/>
    <col min="9206" max="9206" width="2.33203125" style="119" customWidth="1"/>
    <col min="9207" max="9210" width="1.33203125" style="119" customWidth="1"/>
    <col min="9211" max="9211" width="0.88671875" style="119" customWidth="1"/>
    <col min="9212" max="9212" width="15.44140625" style="119" customWidth="1"/>
    <col min="9213" max="9213" width="0.88671875" style="119" customWidth="1"/>
    <col min="9214" max="9214" width="12.5546875" style="119" customWidth="1"/>
    <col min="9215" max="9215" width="4.44140625" style="119" customWidth="1"/>
    <col min="9216" max="9216" width="2.109375" style="119" customWidth="1"/>
    <col min="9217" max="9217" width="0.33203125" style="119" customWidth="1"/>
    <col min="9218" max="9218" width="0.5546875" style="119" customWidth="1"/>
    <col min="9219" max="9219" width="6.44140625" style="119" customWidth="1"/>
    <col min="9220" max="9220" width="3.109375" style="119" customWidth="1"/>
    <col min="9221" max="9221" width="1.5546875" style="119" customWidth="1"/>
    <col min="9222" max="9222" width="3.33203125" style="119" customWidth="1"/>
    <col min="9223" max="9223" width="9.109375" style="119"/>
    <col min="9224" max="9224" width="6.88671875" style="119" customWidth="1"/>
    <col min="9225" max="9225" width="1.5546875" style="119" customWidth="1"/>
    <col min="9226" max="9226" width="4.44140625" style="119" customWidth="1"/>
    <col min="9227" max="9227" width="5" style="119" customWidth="1"/>
    <col min="9228" max="9228" width="7.33203125" style="119" customWidth="1"/>
    <col min="9229" max="9460" width="9.109375" style="119"/>
    <col min="9461" max="9461" width="11.33203125" style="119" customWidth="1"/>
    <col min="9462" max="9462" width="2.33203125" style="119" customWidth="1"/>
    <col min="9463" max="9466" width="1.33203125" style="119" customWidth="1"/>
    <col min="9467" max="9467" width="0.88671875" style="119" customWidth="1"/>
    <col min="9468" max="9468" width="15.44140625" style="119" customWidth="1"/>
    <col min="9469" max="9469" width="0.88671875" style="119" customWidth="1"/>
    <col min="9470" max="9470" width="12.5546875" style="119" customWidth="1"/>
    <col min="9471" max="9471" width="4.44140625" style="119" customWidth="1"/>
    <col min="9472" max="9472" width="2.109375" style="119" customWidth="1"/>
    <col min="9473" max="9473" width="0.33203125" style="119" customWidth="1"/>
    <col min="9474" max="9474" width="0.5546875" style="119" customWidth="1"/>
    <col min="9475" max="9475" width="6.44140625" style="119" customWidth="1"/>
    <col min="9476" max="9476" width="3.109375" style="119" customWidth="1"/>
    <col min="9477" max="9477" width="1.5546875" style="119" customWidth="1"/>
    <col min="9478" max="9478" width="3.33203125" style="119" customWidth="1"/>
    <col min="9479" max="9479" width="9.109375" style="119"/>
    <col min="9480" max="9480" width="6.88671875" style="119" customWidth="1"/>
    <col min="9481" max="9481" width="1.5546875" style="119" customWidth="1"/>
    <col min="9482" max="9482" width="4.44140625" style="119" customWidth="1"/>
    <col min="9483" max="9483" width="5" style="119" customWidth="1"/>
    <col min="9484" max="9484" width="7.33203125" style="119" customWidth="1"/>
    <col min="9485" max="9716" width="9.109375" style="119"/>
    <col min="9717" max="9717" width="11.33203125" style="119" customWidth="1"/>
    <col min="9718" max="9718" width="2.33203125" style="119" customWidth="1"/>
    <col min="9719" max="9722" width="1.33203125" style="119" customWidth="1"/>
    <col min="9723" max="9723" width="0.88671875" style="119" customWidth="1"/>
    <col min="9724" max="9724" width="15.44140625" style="119" customWidth="1"/>
    <col min="9725" max="9725" width="0.88671875" style="119" customWidth="1"/>
    <col min="9726" max="9726" width="12.5546875" style="119" customWidth="1"/>
    <col min="9727" max="9727" width="4.44140625" style="119" customWidth="1"/>
    <col min="9728" max="9728" width="2.109375" style="119" customWidth="1"/>
    <col min="9729" max="9729" width="0.33203125" style="119" customWidth="1"/>
    <col min="9730" max="9730" width="0.5546875" style="119" customWidth="1"/>
    <col min="9731" max="9731" width="6.44140625" style="119" customWidth="1"/>
    <col min="9732" max="9732" width="3.109375" style="119" customWidth="1"/>
    <col min="9733" max="9733" width="1.5546875" style="119" customWidth="1"/>
    <col min="9734" max="9734" width="3.33203125" style="119" customWidth="1"/>
    <col min="9735" max="9735" width="9.109375" style="119"/>
    <col min="9736" max="9736" width="6.88671875" style="119" customWidth="1"/>
    <col min="9737" max="9737" width="1.5546875" style="119" customWidth="1"/>
    <col min="9738" max="9738" width="4.44140625" style="119" customWidth="1"/>
    <col min="9739" max="9739" width="5" style="119" customWidth="1"/>
    <col min="9740" max="9740" width="7.33203125" style="119" customWidth="1"/>
    <col min="9741" max="9972" width="9.109375" style="119"/>
    <col min="9973" max="9973" width="11.33203125" style="119" customWidth="1"/>
    <col min="9974" max="9974" width="2.33203125" style="119" customWidth="1"/>
    <col min="9975" max="9978" width="1.33203125" style="119" customWidth="1"/>
    <col min="9979" max="9979" width="0.88671875" style="119" customWidth="1"/>
    <col min="9980" max="9980" width="15.44140625" style="119" customWidth="1"/>
    <col min="9981" max="9981" width="0.88671875" style="119" customWidth="1"/>
    <col min="9982" max="9982" width="12.5546875" style="119" customWidth="1"/>
    <col min="9983" max="9983" width="4.44140625" style="119" customWidth="1"/>
    <col min="9984" max="9984" width="2.109375" style="119" customWidth="1"/>
    <col min="9985" max="9985" width="0.33203125" style="119" customWidth="1"/>
    <col min="9986" max="9986" width="0.5546875" style="119" customWidth="1"/>
    <col min="9987" max="9987" width="6.44140625" style="119" customWidth="1"/>
    <col min="9988" max="9988" width="3.109375" style="119" customWidth="1"/>
    <col min="9989" max="9989" width="1.5546875" style="119" customWidth="1"/>
    <col min="9990" max="9990" width="3.33203125" style="119" customWidth="1"/>
    <col min="9991" max="9991" width="9.109375" style="119"/>
    <col min="9992" max="9992" width="6.88671875" style="119" customWidth="1"/>
    <col min="9993" max="9993" width="1.5546875" style="119" customWidth="1"/>
    <col min="9994" max="9994" width="4.44140625" style="119" customWidth="1"/>
    <col min="9995" max="9995" width="5" style="119" customWidth="1"/>
    <col min="9996" max="9996" width="7.33203125" style="119" customWidth="1"/>
    <col min="9997" max="10228" width="9.109375" style="119"/>
    <col min="10229" max="10229" width="11.33203125" style="119" customWidth="1"/>
    <col min="10230" max="10230" width="2.33203125" style="119" customWidth="1"/>
    <col min="10231" max="10234" width="1.33203125" style="119" customWidth="1"/>
    <col min="10235" max="10235" width="0.88671875" style="119" customWidth="1"/>
    <col min="10236" max="10236" width="15.44140625" style="119" customWidth="1"/>
    <col min="10237" max="10237" width="0.88671875" style="119" customWidth="1"/>
    <col min="10238" max="10238" width="12.5546875" style="119" customWidth="1"/>
    <col min="10239" max="10239" width="4.44140625" style="119" customWidth="1"/>
    <col min="10240" max="10240" width="2.109375" style="119" customWidth="1"/>
    <col min="10241" max="10241" width="0.33203125" style="119" customWidth="1"/>
    <col min="10242" max="10242" width="0.5546875" style="119" customWidth="1"/>
    <col min="10243" max="10243" width="6.44140625" style="119" customWidth="1"/>
    <col min="10244" max="10244" width="3.109375" style="119" customWidth="1"/>
    <col min="10245" max="10245" width="1.5546875" style="119" customWidth="1"/>
    <col min="10246" max="10246" width="3.33203125" style="119" customWidth="1"/>
    <col min="10247" max="10247" width="9.109375" style="119"/>
    <col min="10248" max="10248" width="6.88671875" style="119" customWidth="1"/>
    <col min="10249" max="10249" width="1.5546875" style="119" customWidth="1"/>
    <col min="10250" max="10250" width="4.44140625" style="119" customWidth="1"/>
    <col min="10251" max="10251" width="5" style="119" customWidth="1"/>
    <col min="10252" max="10252" width="7.33203125" style="119" customWidth="1"/>
    <col min="10253" max="10484" width="9.109375" style="119"/>
    <col min="10485" max="10485" width="11.33203125" style="119" customWidth="1"/>
    <col min="10486" max="10486" width="2.33203125" style="119" customWidth="1"/>
    <col min="10487" max="10490" width="1.33203125" style="119" customWidth="1"/>
    <col min="10491" max="10491" width="0.88671875" style="119" customWidth="1"/>
    <col min="10492" max="10492" width="15.44140625" style="119" customWidth="1"/>
    <col min="10493" max="10493" width="0.88671875" style="119" customWidth="1"/>
    <col min="10494" max="10494" width="12.5546875" style="119" customWidth="1"/>
    <col min="10495" max="10495" width="4.44140625" style="119" customWidth="1"/>
    <col min="10496" max="10496" width="2.109375" style="119" customWidth="1"/>
    <col min="10497" max="10497" width="0.33203125" style="119" customWidth="1"/>
    <col min="10498" max="10498" width="0.5546875" style="119" customWidth="1"/>
    <col min="10499" max="10499" width="6.44140625" style="119" customWidth="1"/>
    <col min="10500" max="10500" width="3.109375" style="119" customWidth="1"/>
    <col min="10501" max="10501" width="1.5546875" style="119" customWidth="1"/>
    <col min="10502" max="10502" width="3.33203125" style="119" customWidth="1"/>
    <col min="10503" max="10503" width="9.109375" style="119"/>
    <col min="10504" max="10504" width="6.88671875" style="119" customWidth="1"/>
    <col min="10505" max="10505" width="1.5546875" style="119" customWidth="1"/>
    <col min="10506" max="10506" width="4.44140625" style="119" customWidth="1"/>
    <col min="10507" max="10507" width="5" style="119" customWidth="1"/>
    <col min="10508" max="10508" width="7.33203125" style="119" customWidth="1"/>
    <col min="10509" max="10740" width="9.109375" style="119"/>
    <col min="10741" max="10741" width="11.33203125" style="119" customWidth="1"/>
    <col min="10742" max="10742" width="2.33203125" style="119" customWidth="1"/>
    <col min="10743" max="10746" width="1.33203125" style="119" customWidth="1"/>
    <col min="10747" max="10747" width="0.88671875" style="119" customWidth="1"/>
    <col min="10748" max="10748" width="15.44140625" style="119" customWidth="1"/>
    <col min="10749" max="10749" width="0.88671875" style="119" customWidth="1"/>
    <col min="10750" max="10750" width="12.5546875" style="119" customWidth="1"/>
    <col min="10751" max="10751" width="4.44140625" style="119" customWidth="1"/>
    <col min="10752" max="10752" width="2.109375" style="119" customWidth="1"/>
    <col min="10753" max="10753" width="0.33203125" style="119" customWidth="1"/>
    <col min="10754" max="10754" width="0.5546875" style="119" customWidth="1"/>
    <col min="10755" max="10755" width="6.44140625" style="119" customWidth="1"/>
    <col min="10756" max="10756" width="3.109375" style="119" customWidth="1"/>
    <col min="10757" max="10757" width="1.5546875" style="119" customWidth="1"/>
    <col min="10758" max="10758" width="3.33203125" style="119" customWidth="1"/>
    <col min="10759" max="10759" width="9.109375" style="119"/>
    <col min="10760" max="10760" width="6.88671875" style="119" customWidth="1"/>
    <col min="10761" max="10761" width="1.5546875" style="119" customWidth="1"/>
    <col min="10762" max="10762" width="4.44140625" style="119" customWidth="1"/>
    <col min="10763" max="10763" width="5" style="119" customWidth="1"/>
    <col min="10764" max="10764" width="7.33203125" style="119" customWidth="1"/>
    <col min="10765" max="10996" width="9.109375" style="119"/>
    <col min="10997" max="10997" width="11.33203125" style="119" customWidth="1"/>
    <col min="10998" max="10998" width="2.33203125" style="119" customWidth="1"/>
    <col min="10999" max="11002" width="1.33203125" style="119" customWidth="1"/>
    <col min="11003" max="11003" width="0.88671875" style="119" customWidth="1"/>
    <col min="11004" max="11004" width="15.44140625" style="119" customWidth="1"/>
    <col min="11005" max="11005" width="0.88671875" style="119" customWidth="1"/>
    <col min="11006" max="11006" width="12.5546875" style="119" customWidth="1"/>
    <col min="11007" max="11007" width="4.44140625" style="119" customWidth="1"/>
    <col min="11008" max="11008" width="2.109375" style="119" customWidth="1"/>
    <col min="11009" max="11009" width="0.33203125" style="119" customWidth="1"/>
    <col min="11010" max="11010" width="0.5546875" style="119" customWidth="1"/>
    <col min="11011" max="11011" width="6.44140625" style="119" customWidth="1"/>
    <col min="11012" max="11012" width="3.109375" style="119" customWidth="1"/>
    <col min="11013" max="11013" width="1.5546875" style="119" customWidth="1"/>
    <col min="11014" max="11014" width="3.33203125" style="119" customWidth="1"/>
    <col min="11015" max="11015" width="9.109375" style="119"/>
    <col min="11016" max="11016" width="6.88671875" style="119" customWidth="1"/>
    <col min="11017" max="11017" width="1.5546875" style="119" customWidth="1"/>
    <col min="11018" max="11018" width="4.44140625" style="119" customWidth="1"/>
    <col min="11019" max="11019" width="5" style="119" customWidth="1"/>
    <col min="11020" max="11020" width="7.33203125" style="119" customWidth="1"/>
    <col min="11021" max="11252" width="9.109375" style="119"/>
    <col min="11253" max="11253" width="11.33203125" style="119" customWidth="1"/>
    <col min="11254" max="11254" width="2.33203125" style="119" customWidth="1"/>
    <col min="11255" max="11258" width="1.33203125" style="119" customWidth="1"/>
    <col min="11259" max="11259" width="0.88671875" style="119" customWidth="1"/>
    <col min="11260" max="11260" width="15.44140625" style="119" customWidth="1"/>
    <col min="11261" max="11261" width="0.88671875" style="119" customWidth="1"/>
    <col min="11262" max="11262" width="12.5546875" style="119" customWidth="1"/>
    <col min="11263" max="11263" width="4.44140625" style="119" customWidth="1"/>
    <col min="11264" max="11264" width="2.109375" style="119" customWidth="1"/>
    <col min="11265" max="11265" width="0.33203125" style="119" customWidth="1"/>
    <col min="11266" max="11266" width="0.5546875" style="119" customWidth="1"/>
    <col min="11267" max="11267" width="6.44140625" style="119" customWidth="1"/>
    <col min="11268" max="11268" width="3.109375" style="119" customWidth="1"/>
    <col min="11269" max="11269" width="1.5546875" style="119" customWidth="1"/>
    <col min="11270" max="11270" width="3.33203125" style="119" customWidth="1"/>
    <col min="11271" max="11271" width="9.109375" style="119"/>
    <col min="11272" max="11272" width="6.88671875" style="119" customWidth="1"/>
    <col min="11273" max="11273" width="1.5546875" style="119" customWidth="1"/>
    <col min="11274" max="11274" width="4.44140625" style="119" customWidth="1"/>
    <col min="11275" max="11275" width="5" style="119" customWidth="1"/>
    <col min="11276" max="11276" width="7.33203125" style="119" customWidth="1"/>
    <col min="11277" max="11508" width="9.109375" style="119"/>
    <col min="11509" max="11509" width="11.33203125" style="119" customWidth="1"/>
    <col min="11510" max="11510" width="2.33203125" style="119" customWidth="1"/>
    <col min="11511" max="11514" width="1.33203125" style="119" customWidth="1"/>
    <col min="11515" max="11515" width="0.88671875" style="119" customWidth="1"/>
    <col min="11516" max="11516" width="15.44140625" style="119" customWidth="1"/>
    <col min="11517" max="11517" width="0.88671875" style="119" customWidth="1"/>
    <col min="11518" max="11518" width="12.5546875" style="119" customWidth="1"/>
    <col min="11519" max="11519" width="4.44140625" style="119" customWidth="1"/>
    <col min="11520" max="11520" width="2.109375" style="119" customWidth="1"/>
    <col min="11521" max="11521" width="0.33203125" style="119" customWidth="1"/>
    <col min="11522" max="11522" width="0.5546875" style="119" customWidth="1"/>
    <col min="11523" max="11523" width="6.44140625" style="119" customWidth="1"/>
    <col min="11524" max="11524" width="3.109375" style="119" customWidth="1"/>
    <col min="11525" max="11525" width="1.5546875" style="119" customWidth="1"/>
    <col min="11526" max="11526" width="3.33203125" style="119" customWidth="1"/>
    <col min="11527" max="11527" width="9.109375" style="119"/>
    <col min="11528" max="11528" width="6.88671875" style="119" customWidth="1"/>
    <col min="11529" max="11529" width="1.5546875" style="119" customWidth="1"/>
    <col min="11530" max="11530" width="4.44140625" style="119" customWidth="1"/>
    <col min="11531" max="11531" width="5" style="119" customWidth="1"/>
    <col min="11532" max="11532" width="7.33203125" style="119" customWidth="1"/>
    <col min="11533" max="11764" width="9.109375" style="119"/>
    <col min="11765" max="11765" width="11.33203125" style="119" customWidth="1"/>
    <col min="11766" max="11766" width="2.33203125" style="119" customWidth="1"/>
    <col min="11767" max="11770" width="1.33203125" style="119" customWidth="1"/>
    <col min="11771" max="11771" width="0.88671875" style="119" customWidth="1"/>
    <col min="11772" max="11772" width="15.44140625" style="119" customWidth="1"/>
    <col min="11773" max="11773" width="0.88671875" style="119" customWidth="1"/>
    <col min="11774" max="11774" width="12.5546875" style="119" customWidth="1"/>
    <col min="11775" max="11775" width="4.44140625" style="119" customWidth="1"/>
    <col min="11776" max="11776" width="2.109375" style="119" customWidth="1"/>
    <col min="11777" max="11777" width="0.33203125" style="119" customWidth="1"/>
    <col min="11778" max="11778" width="0.5546875" style="119" customWidth="1"/>
    <col min="11779" max="11779" width="6.44140625" style="119" customWidth="1"/>
    <col min="11780" max="11780" width="3.109375" style="119" customWidth="1"/>
    <col min="11781" max="11781" width="1.5546875" style="119" customWidth="1"/>
    <col min="11782" max="11782" width="3.33203125" style="119" customWidth="1"/>
    <col min="11783" max="11783" width="9.109375" style="119"/>
    <col min="11784" max="11784" width="6.88671875" style="119" customWidth="1"/>
    <col min="11785" max="11785" width="1.5546875" style="119" customWidth="1"/>
    <col min="11786" max="11786" width="4.44140625" style="119" customWidth="1"/>
    <col min="11787" max="11787" width="5" style="119" customWidth="1"/>
    <col min="11788" max="11788" width="7.33203125" style="119" customWidth="1"/>
    <col min="11789" max="12020" width="9.109375" style="119"/>
    <col min="12021" max="12021" width="11.33203125" style="119" customWidth="1"/>
    <col min="12022" max="12022" width="2.33203125" style="119" customWidth="1"/>
    <col min="12023" max="12026" width="1.33203125" style="119" customWidth="1"/>
    <col min="12027" max="12027" width="0.88671875" style="119" customWidth="1"/>
    <col min="12028" max="12028" width="15.44140625" style="119" customWidth="1"/>
    <col min="12029" max="12029" width="0.88671875" style="119" customWidth="1"/>
    <col min="12030" max="12030" width="12.5546875" style="119" customWidth="1"/>
    <col min="12031" max="12031" width="4.44140625" style="119" customWidth="1"/>
    <col min="12032" max="12032" width="2.109375" style="119" customWidth="1"/>
    <col min="12033" max="12033" width="0.33203125" style="119" customWidth="1"/>
    <col min="12034" max="12034" width="0.5546875" style="119" customWidth="1"/>
    <col min="12035" max="12035" width="6.44140625" style="119" customWidth="1"/>
    <col min="12036" max="12036" width="3.109375" style="119" customWidth="1"/>
    <col min="12037" max="12037" width="1.5546875" style="119" customWidth="1"/>
    <col min="12038" max="12038" width="3.33203125" style="119" customWidth="1"/>
    <col min="12039" max="12039" width="9.109375" style="119"/>
    <col min="12040" max="12040" width="6.88671875" style="119" customWidth="1"/>
    <col min="12041" max="12041" width="1.5546875" style="119" customWidth="1"/>
    <col min="12042" max="12042" width="4.44140625" style="119" customWidth="1"/>
    <col min="12043" max="12043" width="5" style="119" customWidth="1"/>
    <col min="12044" max="12044" width="7.33203125" style="119" customWidth="1"/>
    <col min="12045" max="12276" width="9.109375" style="119"/>
    <col min="12277" max="12277" width="11.33203125" style="119" customWidth="1"/>
    <col min="12278" max="12278" width="2.33203125" style="119" customWidth="1"/>
    <col min="12279" max="12282" width="1.33203125" style="119" customWidth="1"/>
    <col min="12283" max="12283" width="0.88671875" style="119" customWidth="1"/>
    <col min="12284" max="12284" width="15.44140625" style="119" customWidth="1"/>
    <col min="12285" max="12285" width="0.88671875" style="119" customWidth="1"/>
    <col min="12286" max="12286" width="12.5546875" style="119" customWidth="1"/>
    <col min="12287" max="12287" width="4.44140625" style="119" customWidth="1"/>
    <col min="12288" max="12288" width="2.109375" style="119" customWidth="1"/>
    <col min="12289" max="12289" width="0.33203125" style="119" customWidth="1"/>
    <col min="12290" max="12290" width="0.5546875" style="119" customWidth="1"/>
    <col min="12291" max="12291" width="6.44140625" style="119" customWidth="1"/>
    <col min="12292" max="12292" width="3.109375" style="119" customWidth="1"/>
    <col min="12293" max="12293" width="1.5546875" style="119" customWidth="1"/>
    <col min="12294" max="12294" width="3.33203125" style="119" customWidth="1"/>
    <col min="12295" max="12295" width="9.109375" style="119"/>
    <col min="12296" max="12296" width="6.88671875" style="119" customWidth="1"/>
    <col min="12297" max="12297" width="1.5546875" style="119" customWidth="1"/>
    <col min="12298" max="12298" width="4.44140625" style="119" customWidth="1"/>
    <col min="12299" max="12299" width="5" style="119" customWidth="1"/>
    <col min="12300" max="12300" width="7.33203125" style="119" customWidth="1"/>
    <col min="12301" max="12532" width="9.109375" style="119"/>
    <col min="12533" max="12533" width="11.33203125" style="119" customWidth="1"/>
    <col min="12534" max="12534" width="2.33203125" style="119" customWidth="1"/>
    <col min="12535" max="12538" width="1.33203125" style="119" customWidth="1"/>
    <col min="12539" max="12539" width="0.88671875" style="119" customWidth="1"/>
    <col min="12540" max="12540" width="15.44140625" style="119" customWidth="1"/>
    <col min="12541" max="12541" width="0.88671875" style="119" customWidth="1"/>
    <col min="12542" max="12542" width="12.5546875" style="119" customWidth="1"/>
    <col min="12543" max="12543" width="4.44140625" style="119" customWidth="1"/>
    <col min="12544" max="12544" width="2.109375" style="119" customWidth="1"/>
    <col min="12545" max="12545" width="0.33203125" style="119" customWidth="1"/>
    <col min="12546" max="12546" width="0.5546875" style="119" customWidth="1"/>
    <col min="12547" max="12547" width="6.44140625" style="119" customWidth="1"/>
    <col min="12548" max="12548" width="3.109375" style="119" customWidth="1"/>
    <col min="12549" max="12549" width="1.5546875" style="119" customWidth="1"/>
    <col min="12550" max="12550" width="3.33203125" style="119" customWidth="1"/>
    <col min="12551" max="12551" width="9.109375" style="119"/>
    <col min="12552" max="12552" width="6.88671875" style="119" customWidth="1"/>
    <col min="12553" max="12553" width="1.5546875" style="119" customWidth="1"/>
    <col min="12554" max="12554" width="4.44140625" style="119" customWidth="1"/>
    <col min="12555" max="12555" width="5" style="119" customWidth="1"/>
    <col min="12556" max="12556" width="7.33203125" style="119" customWidth="1"/>
    <col min="12557" max="12788" width="9.109375" style="119"/>
    <col min="12789" max="12789" width="11.33203125" style="119" customWidth="1"/>
    <col min="12790" max="12790" width="2.33203125" style="119" customWidth="1"/>
    <col min="12791" max="12794" width="1.33203125" style="119" customWidth="1"/>
    <col min="12795" max="12795" width="0.88671875" style="119" customWidth="1"/>
    <col min="12796" max="12796" width="15.44140625" style="119" customWidth="1"/>
    <col min="12797" max="12797" width="0.88671875" style="119" customWidth="1"/>
    <col min="12798" max="12798" width="12.5546875" style="119" customWidth="1"/>
    <col min="12799" max="12799" width="4.44140625" style="119" customWidth="1"/>
    <col min="12800" max="12800" width="2.109375" style="119" customWidth="1"/>
    <col min="12801" max="12801" width="0.33203125" style="119" customWidth="1"/>
    <col min="12802" max="12802" width="0.5546875" style="119" customWidth="1"/>
    <col min="12803" max="12803" width="6.44140625" style="119" customWidth="1"/>
    <col min="12804" max="12804" width="3.109375" style="119" customWidth="1"/>
    <col min="12805" max="12805" width="1.5546875" style="119" customWidth="1"/>
    <col min="12806" max="12806" width="3.33203125" style="119" customWidth="1"/>
    <col min="12807" max="12807" width="9.109375" style="119"/>
    <col min="12808" max="12808" width="6.88671875" style="119" customWidth="1"/>
    <col min="12809" max="12809" width="1.5546875" style="119" customWidth="1"/>
    <col min="12810" max="12810" width="4.44140625" style="119" customWidth="1"/>
    <col min="12811" max="12811" width="5" style="119" customWidth="1"/>
    <col min="12812" max="12812" width="7.33203125" style="119" customWidth="1"/>
    <col min="12813" max="13044" width="9.109375" style="119"/>
    <col min="13045" max="13045" width="11.33203125" style="119" customWidth="1"/>
    <col min="13046" max="13046" width="2.33203125" style="119" customWidth="1"/>
    <col min="13047" max="13050" width="1.33203125" style="119" customWidth="1"/>
    <col min="13051" max="13051" width="0.88671875" style="119" customWidth="1"/>
    <col min="13052" max="13052" width="15.44140625" style="119" customWidth="1"/>
    <col min="13053" max="13053" width="0.88671875" style="119" customWidth="1"/>
    <col min="13054" max="13054" width="12.5546875" style="119" customWidth="1"/>
    <col min="13055" max="13055" width="4.44140625" style="119" customWidth="1"/>
    <col min="13056" max="13056" width="2.109375" style="119" customWidth="1"/>
    <col min="13057" max="13057" width="0.33203125" style="119" customWidth="1"/>
    <col min="13058" max="13058" width="0.5546875" style="119" customWidth="1"/>
    <col min="13059" max="13059" width="6.44140625" style="119" customWidth="1"/>
    <col min="13060" max="13060" width="3.109375" style="119" customWidth="1"/>
    <col min="13061" max="13061" width="1.5546875" style="119" customWidth="1"/>
    <col min="13062" max="13062" width="3.33203125" style="119" customWidth="1"/>
    <col min="13063" max="13063" width="9.109375" style="119"/>
    <col min="13064" max="13064" width="6.88671875" style="119" customWidth="1"/>
    <col min="13065" max="13065" width="1.5546875" style="119" customWidth="1"/>
    <col min="13066" max="13066" width="4.44140625" style="119" customWidth="1"/>
    <col min="13067" max="13067" width="5" style="119" customWidth="1"/>
    <col min="13068" max="13068" width="7.33203125" style="119" customWidth="1"/>
    <col min="13069" max="13300" width="9.109375" style="119"/>
    <col min="13301" max="13301" width="11.33203125" style="119" customWidth="1"/>
    <col min="13302" max="13302" width="2.33203125" style="119" customWidth="1"/>
    <col min="13303" max="13306" width="1.33203125" style="119" customWidth="1"/>
    <col min="13307" max="13307" width="0.88671875" style="119" customWidth="1"/>
    <col min="13308" max="13308" width="15.44140625" style="119" customWidth="1"/>
    <col min="13309" max="13309" width="0.88671875" style="119" customWidth="1"/>
    <col min="13310" max="13310" width="12.5546875" style="119" customWidth="1"/>
    <col min="13311" max="13311" width="4.44140625" style="119" customWidth="1"/>
    <col min="13312" max="13312" width="2.109375" style="119" customWidth="1"/>
    <col min="13313" max="13313" width="0.33203125" style="119" customWidth="1"/>
    <col min="13314" max="13314" width="0.5546875" style="119" customWidth="1"/>
    <col min="13315" max="13315" width="6.44140625" style="119" customWidth="1"/>
    <col min="13316" max="13316" width="3.109375" style="119" customWidth="1"/>
    <col min="13317" max="13317" width="1.5546875" style="119" customWidth="1"/>
    <col min="13318" max="13318" width="3.33203125" style="119" customWidth="1"/>
    <col min="13319" max="13319" width="9.109375" style="119"/>
    <col min="13320" max="13320" width="6.88671875" style="119" customWidth="1"/>
    <col min="13321" max="13321" width="1.5546875" style="119" customWidth="1"/>
    <col min="13322" max="13322" width="4.44140625" style="119" customWidth="1"/>
    <col min="13323" max="13323" width="5" style="119" customWidth="1"/>
    <col min="13324" max="13324" width="7.33203125" style="119" customWidth="1"/>
    <col min="13325" max="13556" width="9.109375" style="119"/>
    <col min="13557" max="13557" width="11.33203125" style="119" customWidth="1"/>
    <col min="13558" max="13558" width="2.33203125" style="119" customWidth="1"/>
    <col min="13559" max="13562" width="1.33203125" style="119" customWidth="1"/>
    <col min="13563" max="13563" width="0.88671875" style="119" customWidth="1"/>
    <col min="13564" max="13564" width="15.44140625" style="119" customWidth="1"/>
    <col min="13565" max="13565" width="0.88671875" style="119" customWidth="1"/>
    <col min="13566" max="13566" width="12.5546875" style="119" customWidth="1"/>
    <col min="13567" max="13567" width="4.44140625" style="119" customWidth="1"/>
    <col min="13568" max="13568" width="2.109375" style="119" customWidth="1"/>
    <col min="13569" max="13569" width="0.33203125" style="119" customWidth="1"/>
    <col min="13570" max="13570" width="0.5546875" style="119" customWidth="1"/>
    <col min="13571" max="13571" width="6.44140625" style="119" customWidth="1"/>
    <col min="13572" max="13572" width="3.109375" style="119" customWidth="1"/>
    <col min="13573" max="13573" width="1.5546875" style="119" customWidth="1"/>
    <col min="13574" max="13574" width="3.33203125" style="119" customWidth="1"/>
    <col min="13575" max="13575" width="9.109375" style="119"/>
    <col min="13576" max="13576" width="6.88671875" style="119" customWidth="1"/>
    <col min="13577" max="13577" width="1.5546875" style="119" customWidth="1"/>
    <col min="13578" max="13578" width="4.44140625" style="119" customWidth="1"/>
    <col min="13579" max="13579" width="5" style="119" customWidth="1"/>
    <col min="13580" max="13580" width="7.33203125" style="119" customWidth="1"/>
    <col min="13581" max="13812" width="9.109375" style="119"/>
    <col min="13813" max="13813" width="11.33203125" style="119" customWidth="1"/>
    <col min="13814" max="13814" width="2.33203125" style="119" customWidth="1"/>
    <col min="13815" max="13818" width="1.33203125" style="119" customWidth="1"/>
    <col min="13819" max="13819" width="0.88671875" style="119" customWidth="1"/>
    <col min="13820" max="13820" width="15.44140625" style="119" customWidth="1"/>
    <col min="13821" max="13821" width="0.88671875" style="119" customWidth="1"/>
    <col min="13822" max="13822" width="12.5546875" style="119" customWidth="1"/>
    <col min="13823" max="13823" width="4.44140625" style="119" customWidth="1"/>
    <col min="13824" max="13824" width="2.109375" style="119" customWidth="1"/>
    <col min="13825" max="13825" width="0.33203125" style="119" customWidth="1"/>
    <col min="13826" max="13826" width="0.5546875" style="119" customWidth="1"/>
    <col min="13827" max="13827" width="6.44140625" style="119" customWidth="1"/>
    <col min="13828" max="13828" width="3.109375" style="119" customWidth="1"/>
    <col min="13829" max="13829" width="1.5546875" style="119" customWidth="1"/>
    <col min="13830" max="13830" width="3.33203125" style="119" customWidth="1"/>
    <col min="13831" max="13831" width="9.109375" style="119"/>
    <col min="13832" max="13832" width="6.88671875" style="119" customWidth="1"/>
    <col min="13833" max="13833" width="1.5546875" style="119" customWidth="1"/>
    <col min="13834" max="13834" width="4.44140625" style="119" customWidth="1"/>
    <col min="13835" max="13835" width="5" style="119" customWidth="1"/>
    <col min="13836" max="13836" width="7.33203125" style="119" customWidth="1"/>
    <col min="13837" max="14068" width="9.109375" style="119"/>
    <col min="14069" max="14069" width="11.33203125" style="119" customWidth="1"/>
    <col min="14070" max="14070" width="2.33203125" style="119" customWidth="1"/>
    <col min="14071" max="14074" width="1.33203125" style="119" customWidth="1"/>
    <col min="14075" max="14075" width="0.88671875" style="119" customWidth="1"/>
    <col min="14076" max="14076" width="15.44140625" style="119" customWidth="1"/>
    <col min="14077" max="14077" width="0.88671875" style="119" customWidth="1"/>
    <col min="14078" max="14078" width="12.5546875" style="119" customWidth="1"/>
    <col min="14079" max="14079" width="4.44140625" style="119" customWidth="1"/>
    <col min="14080" max="14080" width="2.109375" style="119" customWidth="1"/>
    <col min="14081" max="14081" width="0.33203125" style="119" customWidth="1"/>
    <col min="14082" max="14082" width="0.5546875" style="119" customWidth="1"/>
    <col min="14083" max="14083" width="6.44140625" style="119" customWidth="1"/>
    <col min="14084" max="14084" width="3.109375" style="119" customWidth="1"/>
    <col min="14085" max="14085" width="1.5546875" style="119" customWidth="1"/>
    <col min="14086" max="14086" width="3.33203125" style="119" customWidth="1"/>
    <col min="14087" max="14087" width="9.109375" style="119"/>
    <col min="14088" max="14088" width="6.88671875" style="119" customWidth="1"/>
    <col min="14089" max="14089" width="1.5546875" style="119" customWidth="1"/>
    <col min="14090" max="14090" width="4.44140625" style="119" customWidth="1"/>
    <col min="14091" max="14091" width="5" style="119" customWidth="1"/>
    <col min="14092" max="14092" width="7.33203125" style="119" customWidth="1"/>
    <col min="14093" max="14324" width="9.109375" style="119"/>
    <col min="14325" max="14325" width="11.33203125" style="119" customWidth="1"/>
    <col min="14326" max="14326" width="2.33203125" style="119" customWidth="1"/>
    <col min="14327" max="14330" width="1.33203125" style="119" customWidth="1"/>
    <col min="14331" max="14331" width="0.88671875" style="119" customWidth="1"/>
    <col min="14332" max="14332" width="15.44140625" style="119" customWidth="1"/>
    <col min="14333" max="14333" width="0.88671875" style="119" customWidth="1"/>
    <col min="14334" max="14334" width="12.5546875" style="119" customWidth="1"/>
    <col min="14335" max="14335" width="4.44140625" style="119" customWidth="1"/>
    <col min="14336" max="14336" width="2.109375" style="119" customWidth="1"/>
    <col min="14337" max="14337" width="0.33203125" style="119" customWidth="1"/>
    <col min="14338" max="14338" width="0.5546875" style="119" customWidth="1"/>
    <col min="14339" max="14339" width="6.44140625" style="119" customWidth="1"/>
    <col min="14340" max="14340" width="3.109375" style="119" customWidth="1"/>
    <col min="14341" max="14341" width="1.5546875" style="119" customWidth="1"/>
    <col min="14342" max="14342" width="3.33203125" style="119" customWidth="1"/>
    <col min="14343" max="14343" width="9.109375" style="119"/>
    <col min="14344" max="14344" width="6.88671875" style="119" customWidth="1"/>
    <col min="14345" max="14345" width="1.5546875" style="119" customWidth="1"/>
    <col min="14346" max="14346" width="4.44140625" style="119" customWidth="1"/>
    <col min="14347" max="14347" width="5" style="119" customWidth="1"/>
    <col min="14348" max="14348" width="7.33203125" style="119" customWidth="1"/>
    <col min="14349" max="14580" width="9.109375" style="119"/>
    <col min="14581" max="14581" width="11.33203125" style="119" customWidth="1"/>
    <col min="14582" max="14582" width="2.33203125" style="119" customWidth="1"/>
    <col min="14583" max="14586" width="1.33203125" style="119" customWidth="1"/>
    <col min="14587" max="14587" width="0.88671875" style="119" customWidth="1"/>
    <col min="14588" max="14588" width="15.44140625" style="119" customWidth="1"/>
    <col min="14589" max="14589" width="0.88671875" style="119" customWidth="1"/>
    <col min="14590" max="14590" width="12.5546875" style="119" customWidth="1"/>
    <col min="14591" max="14591" width="4.44140625" style="119" customWidth="1"/>
    <col min="14592" max="14592" width="2.109375" style="119" customWidth="1"/>
    <col min="14593" max="14593" width="0.33203125" style="119" customWidth="1"/>
    <col min="14594" max="14594" width="0.5546875" style="119" customWidth="1"/>
    <col min="14595" max="14595" width="6.44140625" style="119" customWidth="1"/>
    <col min="14596" max="14596" width="3.109375" style="119" customWidth="1"/>
    <col min="14597" max="14597" width="1.5546875" style="119" customWidth="1"/>
    <col min="14598" max="14598" width="3.33203125" style="119" customWidth="1"/>
    <col min="14599" max="14599" width="9.109375" style="119"/>
    <col min="14600" max="14600" width="6.88671875" style="119" customWidth="1"/>
    <col min="14601" max="14601" width="1.5546875" style="119" customWidth="1"/>
    <col min="14602" max="14602" width="4.44140625" style="119" customWidth="1"/>
    <col min="14603" max="14603" width="5" style="119" customWidth="1"/>
    <col min="14604" max="14604" width="7.33203125" style="119" customWidth="1"/>
    <col min="14605" max="14836" width="9.109375" style="119"/>
    <col min="14837" max="14837" width="11.33203125" style="119" customWidth="1"/>
    <col min="14838" max="14838" width="2.33203125" style="119" customWidth="1"/>
    <col min="14839" max="14842" width="1.33203125" style="119" customWidth="1"/>
    <col min="14843" max="14843" width="0.88671875" style="119" customWidth="1"/>
    <col min="14844" max="14844" width="15.44140625" style="119" customWidth="1"/>
    <col min="14845" max="14845" width="0.88671875" style="119" customWidth="1"/>
    <col min="14846" max="14846" width="12.5546875" style="119" customWidth="1"/>
    <col min="14847" max="14847" width="4.44140625" style="119" customWidth="1"/>
    <col min="14848" max="14848" width="2.109375" style="119" customWidth="1"/>
    <col min="14849" max="14849" width="0.33203125" style="119" customWidth="1"/>
    <col min="14850" max="14850" width="0.5546875" style="119" customWidth="1"/>
    <col min="14851" max="14851" width="6.44140625" style="119" customWidth="1"/>
    <col min="14852" max="14852" width="3.109375" style="119" customWidth="1"/>
    <col min="14853" max="14853" width="1.5546875" style="119" customWidth="1"/>
    <col min="14854" max="14854" width="3.33203125" style="119" customWidth="1"/>
    <col min="14855" max="14855" width="9.109375" style="119"/>
    <col min="14856" max="14856" width="6.88671875" style="119" customWidth="1"/>
    <col min="14857" max="14857" width="1.5546875" style="119" customWidth="1"/>
    <col min="14858" max="14858" width="4.44140625" style="119" customWidth="1"/>
    <col min="14859" max="14859" width="5" style="119" customWidth="1"/>
    <col min="14860" max="14860" width="7.33203125" style="119" customWidth="1"/>
    <col min="14861" max="15092" width="9.109375" style="119"/>
    <col min="15093" max="15093" width="11.33203125" style="119" customWidth="1"/>
    <col min="15094" max="15094" width="2.33203125" style="119" customWidth="1"/>
    <col min="15095" max="15098" width="1.33203125" style="119" customWidth="1"/>
    <col min="15099" max="15099" width="0.88671875" style="119" customWidth="1"/>
    <col min="15100" max="15100" width="15.44140625" style="119" customWidth="1"/>
    <col min="15101" max="15101" width="0.88671875" style="119" customWidth="1"/>
    <col min="15102" max="15102" width="12.5546875" style="119" customWidth="1"/>
    <col min="15103" max="15103" width="4.44140625" style="119" customWidth="1"/>
    <col min="15104" max="15104" width="2.109375" style="119" customWidth="1"/>
    <col min="15105" max="15105" width="0.33203125" style="119" customWidth="1"/>
    <col min="15106" max="15106" width="0.5546875" style="119" customWidth="1"/>
    <col min="15107" max="15107" width="6.44140625" style="119" customWidth="1"/>
    <col min="15108" max="15108" width="3.109375" style="119" customWidth="1"/>
    <col min="15109" max="15109" width="1.5546875" style="119" customWidth="1"/>
    <col min="15110" max="15110" width="3.33203125" style="119" customWidth="1"/>
    <col min="15111" max="15111" width="9.109375" style="119"/>
    <col min="15112" max="15112" width="6.88671875" style="119" customWidth="1"/>
    <col min="15113" max="15113" width="1.5546875" style="119" customWidth="1"/>
    <col min="15114" max="15114" width="4.44140625" style="119" customWidth="1"/>
    <col min="15115" max="15115" width="5" style="119" customWidth="1"/>
    <col min="15116" max="15116" width="7.33203125" style="119" customWidth="1"/>
    <col min="15117" max="15348" width="9.109375" style="119"/>
    <col min="15349" max="15349" width="11.33203125" style="119" customWidth="1"/>
    <col min="15350" max="15350" width="2.33203125" style="119" customWidth="1"/>
    <col min="15351" max="15354" width="1.33203125" style="119" customWidth="1"/>
    <col min="15355" max="15355" width="0.88671875" style="119" customWidth="1"/>
    <col min="15356" max="15356" width="15.44140625" style="119" customWidth="1"/>
    <col min="15357" max="15357" width="0.88671875" style="119" customWidth="1"/>
    <col min="15358" max="15358" width="12.5546875" style="119" customWidth="1"/>
    <col min="15359" max="15359" width="4.44140625" style="119" customWidth="1"/>
    <col min="15360" max="15360" width="2.109375" style="119" customWidth="1"/>
    <col min="15361" max="15361" width="0.33203125" style="119" customWidth="1"/>
    <col min="15362" max="15362" width="0.5546875" style="119" customWidth="1"/>
    <col min="15363" max="15363" width="6.44140625" style="119" customWidth="1"/>
    <col min="15364" max="15364" width="3.109375" style="119" customWidth="1"/>
    <col min="15365" max="15365" width="1.5546875" style="119" customWidth="1"/>
    <col min="15366" max="15366" width="3.33203125" style="119" customWidth="1"/>
    <col min="15367" max="15367" width="9.109375" style="119"/>
    <col min="15368" max="15368" width="6.88671875" style="119" customWidth="1"/>
    <col min="15369" max="15369" width="1.5546875" style="119" customWidth="1"/>
    <col min="15370" max="15370" width="4.44140625" style="119" customWidth="1"/>
    <col min="15371" max="15371" width="5" style="119" customWidth="1"/>
    <col min="15372" max="15372" width="7.33203125" style="119" customWidth="1"/>
    <col min="15373" max="15604" width="9.109375" style="119"/>
    <col min="15605" max="15605" width="11.33203125" style="119" customWidth="1"/>
    <col min="15606" max="15606" width="2.33203125" style="119" customWidth="1"/>
    <col min="15607" max="15610" width="1.33203125" style="119" customWidth="1"/>
    <col min="15611" max="15611" width="0.88671875" style="119" customWidth="1"/>
    <col min="15612" max="15612" width="15.44140625" style="119" customWidth="1"/>
    <col min="15613" max="15613" width="0.88671875" style="119" customWidth="1"/>
    <col min="15614" max="15614" width="12.5546875" style="119" customWidth="1"/>
    <col min="15615" max="15615" width="4.44140625" style="119" customWidth="1"/>
    <col min="15616" max="15616" width="2.109375" style="119" customWidth="1"/>
    <col min="15617" max="15617" width="0.33203125" style="119" customWidth="1"/>
    <col min="15618" max="15618" width="0.5546875" style="119" customWidth="1"/>
    <col min="15619" max="15619" width="6.44140625" style="119" customWidth="1"/>
    <col min="15620" max="15620" width="3.109375" style="119" customWidth="1"/>
    <col min="15621" max="15621" width="1.5546875" style="119" customWidth="1"/>
    <col min="15622" max="15622" width="3.33203125" style="119" customWidth="1"/>
    <col min="15623" max="15623" width="9.109375" style="119"/>
    <col min="15624" max="15624" width="6.88671875" style="119" customWidth="1"/>
    <col min="15625" max="15625" width="1.5546875" style="119" customWidth="1"/>
    <col min="15626" max="15626" width="4.44140625" style="119" customWidth="1"/>
    <col min="15627" max="15627" width="5" style="119" customWidth="1"/>
    <col min="15628" max="15628" width="7.33203125" style="119" customWidth="1"/>
    <col min="15629" max="15860" width="9.109375" style="119"/>
    <col min="15861" max="15861" width="11.33203125" style="119" customWidth="1"/>
    <col min="15862" max="15862" width="2.33203125" style="119" customWidth="1"/>
    <col min="15863" max="15866" width="1.33203125" style="119" customWidth="1"/>
    <col min="15867" max="15867" width="0.88671875" style="119" customWidth="1"/>
    <col min="15868" max="15868" width="15.44140625" style="119" customWidth="1"/>
    <col min="15869" max="15869" width="0.88671875" style="119" customWidth="1"/>
    <col min="15870" max="15870" width="12.5546875" style="119" customWidth="1"/>
    <col min="15871" max="15871" width="4.44140625" style="119" customWidth="1"/>
    <col min="15872" max="15872" width="2.109375" style="119" customWidth="1"/>
    <col min="15873" max="15873" width="0.33203125" style="119" customWidth="1"/>
    <col min="15874" max="15874" width="0.5546875" style="119" customWidth="1"/>
    <col min="15875" max="15875" width="6.44140625" style="119" customWidth="1"/>
    <col min="15876" max="15876" width="3.109375" style="119" customWidth="1"/>
    <col min="15877" max="15877" width="1.5546875" style="119" customWidth="1"/>
    <col min="15878" max="15878" width="3.33203125" style="119" customWidth="1"/>
    <col min="15879" max="15879" width="9.109375" style="119"/>
    <col min="15880" max="15880" width="6.88671875" style="119" customWidth="1"/>
    <col min="15881" max="15881" width="1.5546875" style="119" customWidth="1"/>
    <col min="15882" max="15882" width="4.44140625" style="119" customWidth="1"/>
    <col min="15883" max="15883" width="5" style="119" customWidth="1"/>
    <col min="15884" max="15884" width="7.33203125" style="119" customWidth="1"/>
    <col min="15885" max="16116" width="9.109375" style="119"/>
    <col min="16117" max="16117" width="11.33203125" style="119" customWidth="1"/>
    <col min="16118" max="16118" width="2.33203125" style="119" customWidth="1"/>
    <col min="16119" max="16122" width="1.33203125" style="119" customWidth="1"/>
    <col min="16123" max="16123" width="0.88671875" style="119" customWidth="1"/>
    <col min="16124" max="16124" width="15.44140625" style="119" customWidth="1"/>
    <col min="16125" max="16125" width="0.88671875" style="119" customWidth="1"/>
    <col min="16126" max="16126" width="12.5546875" style="119" customWidth="1"/>
    <col min="16127" max="16127" width="4.44140625" style="119" customWidth="1"/>
    <col min="16128" max="16128" width="2.109375" style="119" customWidth="1"/>
    <col min="16129" max="16129" width="0.33203125" style="119" customWidth="1"/>
    <col min="16130" max="16130" width="0.5546875" style="119" customWidth="1"/>
    <col min="16131" max="16131" width="6.44140625" style="119" customWidth="1"/>
    <col min="16132" max="16132" width="3.109375" style="119" customWidth="1"/>
    <col min="16133" max="16133" width="1.5546875" style="119" customWidth="1"/>
    <col min="16134" max="16134" width="3.33203125" style="119" customWidth="1"/>
    <col min="16135" max="16135" width="9.109375" style="119"/>
    <col min="16136" max="16136" width="6.88671875" style="119" customWidth="1"/>
    <col min="16137" max="16137" width="1.5546875" style="119" customWidth="1"/>
    <col min="16138" max="16138" width="4.44140625" style="119" customWidth="1"/>
    <col min="16139" max="16139" width="5" style="119" customWidth="1"/>
    <col min="16140" max="16140" width="7.33203125" style="119" customWidth="1"/>
    <col min="16141" max="16384" width="9.109375" style="119"/>
  </cols>
  <sheetData>
    <row r="1" spans="1:12" x14ac:dyDescent="0.25">
      <c r="A1" s="120" t="s">
        <v>367</v>
      </c>
      <c r="B1" s="131" t="s">
        <v>368</v>
      </c>
      <c r="C1" s="132"/>
      <c r="D1" s="132"/>
      <c r="E1" s="132"/>
      <c r="F1" s="132"/>
      <c r="G1" s="132"/>
      <c r="H1" s="135" t="s">
        <v>369</v>
      </c>
      <c r="I1" s="135" t="s">
        <v>370</v>
      </c>
      <c r="J1" s="135" t="s">
        <v>371</v>
      </c>
      <c r="K1" s="135" t="s">
        <v>372</v>
      </c>
      <c r="L1" s="142"/>
    </row>
    <row r="3" spans="1:12" x14ac:dyDescent="0.25">
      <c r="A3" s="133" t="s">
        <v>373</v>
      </c>
      <c r="B3" s="134"/>
      <c r="C3" s="134"/>
      <c r="D3" s="134"/>
      <c r="E3" s="134"/>
      <c r="F3" s="134"/>
      <c r="G3" s="134"/>
      <c r="H3" s="137"/>
      <c r="I3" s="137"/>
      <c r="J3" s="137"/>
      <c r="K3" s="137"/>
      <c r="L3" s="134"/>
    </row>
    <row r="4" spans="1:12" x14ac:dyDescent="0.25">
      <c r="A4" s="121" t="s">
        <v>374</v>
      </c>
      <c r="B4" s="128" t="s">
        <v>375</v>
      </c>
      <c r="C4" s="129"/>
      <c r="D4" s="129"/>
      <c r="E4" s="129"/>
      <c r="F4" s="129"/>
      <c r="G4" s="129"/>
      <c r="H4" s="138">
        <v>31885581.239999998</v>
      </c>
      <c r="I4" s="138">
        <v>7766567.6200000001</v>
      </c>
      <c r="J4" s="138">
        <v>8432319.2799999993</v>
      </c>
      <c r="K4" s="138">
        <v>31219829.579999998</v>
      </c>
      <c r="L4" s="143"/>
    </row>
    <row r="5" spans="1:12" x14ac:dyDescent="0.25">
      <c r="A5" s="121" t="s">
        <v>376</v>
      </c>
      <c r="B5" s="122" t="s">
        <v>366</v>
      </c>
      <c r="C5" s="128" t="s">
        <v>377</v>
      </c>
      <c r="D5" s="129"/>
      <c r="E5" s="129"/>
      <c r="F5" s="129"/>
      <c r="G5" s="129"/>
      <c r="H5" s="138">
        <v>11620873.98</v>
      </c>
      <c r="I5" s="138">
        <v>7727471.8499999996</v>
      </c>
      <c r="J5" s="138">
        <v>8138940.7000000002</v>
      </c>
      <c r="K5" s="138">
        <v>11209405.130000001</v>
      </c>
      <c r="L5" s="143"/>
    </row>
    <row r="6" spans="1:12" x14ac:dyDescent="0.25">
      <c r="A6" s="121" t="s">
        <v>378</v>
      </c>
      <c r="B6" s="125" t="s">
        <v>366</v>
      </c>
      <c r="C6" s="126"/>
      <c r="D6" s="128" t="s">
        <v>379</v>
      </c>
      <c r="E6" s="129"/>
      <c r="F6" s="129"/>
      <c r="G6" s="129"/>
      <c r="H6" s="138">
        <v>10960631.369999999</v>
      </c>
      <c r="I6" s="138">
        <v>7230122.29</v>
      </c>
      <c r="J6" s="138">
        <v>7517615.54</v>
      </c>
      <c r="K6" s="138">
        <v>10673138.119999999</v>
      </c>
      <c r="L6" s="143"/>
    </row>
    <row r="7" spans="1:12" x14ac:dyDescent="0.25">
      <c r="A7" s="121" t="s">
        <v>380</v>
      </c>
      <c r="B7" s="125" t="s">
        <v>366</v>
      </c>
      <c r="C7" s="126"/>
      <c r="D7" s="126"/>
      <c r="E7" s="128" t="s">
        <v>379</v>
      </c>
      <c r="F7" s="129"/>
      <c r="G7" s="129"/>
      <c r="H7" s="138">
        <v>10960631.369999999</v>
      </c>
      <c r="I7" s="138">
        <v>7230122.29</v>
      </c>
      <c r="J7" s="138">
        <v>7517615.54</v>
      </c>
      <c r="K7" s="138">
        <v>10673138.119999999</v>
      </c>
      <c r="L7" s="143"/>
    </row>
    <row r="8" spans="1:12" x14ac:dyDescent="0.25">
      <c r="A8" s="121" t="s">
        <v>381</v>
      </c>
      <c r="B8" s="125" t="s">
        <v>366</v>
      </c>
      <c r="C8" s="126"/>
      <c r="D8" s="126"/>
      <c r="E8" s="126"/>
      <c r="F8" s="128" t="s">
        <v>382</v>
      </c>
      <c r="G8" s="129"/>
      <c r="H8" s="138">
        <v>6700</v>
      </c>
      <c r="I8" s="138">
        <v>6499.03</v>
      </c>
      <c r="J8" s="138">
        <v>6499.03</v>
      </c>
      <c r="K8" s="138">
        <v>6700</v>
      </c>
      <c r="L8" s="143"/>
    </row>
    <row r="9" spans="1:12" x14ac:dyDescent="0.25">
      <c r="A9" s="123" t="s">
        <v>383</v>
      </c>
      <c r="B9" s="125" t="s">
        <v>366</v>
      </c>
      <c r="C9" s="126"/>
      <c r="D9" s="126"/>
      <c r="E9" s="126"/>
      <c r="F9" s="126"/>
      <c r="G9" s="127" t="s">
        <v>384</v>
      </c>
      <c r="H9" s="139">
        <v>200</v>
      </c>
      <c r="I9" s="139">
        <v>0</v>
      </c>
      <c r="J9" s="139">
        <v>0</v>
      </c>
      <c r="K9" s="139">
        <v>200</v>
      </c>
      <c r="L9" s="144"/>
    </row>
    <row r="10" spans="1:12" x14ac:dyDescent="0.25">
      <c r="A10" s="123" t="s">
        <v>385</v>
      </c>
      <c r="B10" s="125" t="s">
        <v>366</v>
      </c>
      <c r="C10" s="126"/>
      <c r="D10" s="126"/>
      <c r="E10" s="126"/>
      <c r="F10" s="126"/>
      <c r="G10" s="127" t="s">
        <v>386</v>
      </c>
      <c r="H10" s="139">
        <v>500</v>
      </c>
      <c r="I10" s="139">
        <v>201.44</v>
      </c>
      <c r="J10" s="139">
        <v>201.44</v>
      </c>
      <c r="K10" s="139">
        <v>500</v>
      </c>
      <c r="L10" s="144"/>
    </row>
    <row r="11" spans="1:12" x14ac:dyDescent="0.25">
      <c r="A11" s="123" t="s">
        <v>387</v>
      </c>
      <c r="B11" s="125" t="s">
        <v>366</v>
      </c>
      <c r="C11" s="126"/>
      <c r="D11" s="126"/>
      <c r="E11" s="126"/>
      <c r="F11" s="126"/>
      <c r="G11" s="127" t="s">
        <v>388</v>
      </c>
      <c r="H11" s="139">
        <v>5000</v>
      </c>
      <c r="I11" s="139">
        <v>6297.59</v>
      </c>
      <c r="J11" s="139">
        <v>6297.59</v>
      </c>
      <c r="K11" s="139">
        <v>5000</v>
      </c>
      <c r="L11" s="144"/>
    </row>
    <row r="12" spans="1:12" x14ac:dyDescent="0.25">
      <c r="A12" s="123" t="s">
        <v>389</v>
      </c>
      <c r="B12" s="125" t="s">
        <v>366</v>
      </c>
      <c r="C12" s="126"/>
      <c r="D12" s="126"/>
      <c r="E12" s="126"/>
      <c r="F12" s="126"/>
      <c r="G12" s="127" t="s">
        <v>390</v>
      </c>
      <c r="H12" s="139">
        <v>1000</v>
      </c>
      <c r="I12" s="139">
        <v>0</v>
      </c>
      <c r="J12" s="139">
        <v>0</v>
      </c>
      <c r="K12" s="139">
        <v>1000</v>
      </c>
      <c r="L12" s="144"/>
    </row>
    <row r="13" spans="1:12" x14ac:dyDescent="0.25">
      <c r="A13" s="124" t="s">
        <v>366</v>
      </c>
      <c r="B13" s="125" t="s">
        <v>366</v>
      </c>
      <c r="C13" s="126"/>
      <c r="D13" s="126"/>
      <c r="E13" s="126"/>
      <c r="F13" s="126"/>
      <c r="G13" s="130" t="s">
        <v>366</v>
      </c>
      <c r="H13" s="140"/>
      <c r="I13" s="140"/>
      <c r="J13" s="140"/>
      <c r="K13" s="140"/>
      <c r="L13" s="145"/>
    </row>
    <row r="14" spans="1:12" x14ac:dyDescent="0.25">
      <c r="A14" s="121" t="s">
        <v>391</v>
      </c>
      <c r="B14" s="125" t="s">
        <v>366</v>
      </c>
      <c r="C14" s="126"/>
      <c r="D14" s="126"/>
      <c r="E14" s="126"/>
      <c r="F14" s="128" t="s">
        <v>392</v>
      </c>
      <c r="G14" s="129"/>
      <c r="H14" s="138">
        <v>0</v>
      </c>
      <c r="I14" s="138">
        <v>2635337.2200000002</v>
      </c>
      <c r="J14" s="138">
        <v>2635337.2200000002</v>
      </c>
      <c r="K14" s="138">
        <v>0</v>
      </c>
      <c r="L14" s="143"/>
    </row>
    <row r="15" spans="1:12" x14ac:dyDescent="0.25">
      <c r="A15" s="123" t="s">
        <v>393</v>
      </c>
      <c r="B15" s="125" t="s">
        <v>366</v>
      </c>
      <c r="C15" s="126"/>
      <c r="D15" s="126"/>
      <c r="E15" s="126"/>
      <c r="F15" s="126"/>
      <c r="G15" s="127" t="s">
        <v>394</v>
      </c>
      <c r="H15" s="139">
        <v>0</v>
      </c>
      <c r="I15" s="139">
        <v>73232.89</v>
      </c>
      <c r="J15" s="139">
        <v>73232.89</v>
      </c>
      <c r="K15" s="139">
        <v>0</v>
      </c>
      <c r="L15" s="144"/>
    </row>
    <row r="16" spans="1:12" x14ac:dyDescent="0.25">
      <c r="A16" s="123" t="s">
        <v>395</v>
      </c>
      <c r="B16" s="125" t="s">
        <v>366</v>
      </c>
      <c r="C16" s="126"/>
      <c r="D16" s="126"/>
      <c r="E16" s="126"/>
      <c r="F16" s="126"/>
      <c r="G16" s="127" t="s">
        <v>396</v>
      </c>
      <c r="H16" s="139">
        <v>0</v>
      </c>
      <c r="I16" s="139">
        <v>2210105.1</v>
      </c>
      <c r="J16" s="139">
        <v>2210105.1</v>
      </c>
      <c r="K16" s="139">
        <v>0</v>
      </c>
      <c r="L16" s="144"/>
    </row>
    <row r="17" spans="1:12" x14ac:dyDescent="0.25">
      <c r="A17" s="123" t="s">
        <v>397</v>
      </c>
      <c r="B17" s="125" t="s">
        <v>366</v>
      </c>
      <c r="C17" s="126"/>
      <c r="D17" s="126"/>
      <c r="E17" s="126"/>
      <c r="F17" s="126"/>
      <c r="G17" s="127" t="s">
        <v>398</v>
      </c>
      <c r="H17" s="139">
        <v>0</v>
      </c>
      <c r="I17" s="139">
        <v>72</v>
      </c>
      <c r="J17" s="139">
        <v>72</v>
      </c>
      <c r="K17" s="139">
        <v>0</v>
      </c>
      <c r="L17" s="144"/>
    </row>
    <row r="18" spans="1:12" x14ac:dyDescent="0.25">
      <c r="A18" s="123" t="s">
        <v>399</v>
      </c>
      <c r="B18" s="125" t="s">
        <v>366</v>
      </c>
      <c r="C18" s="126"/>
      <c r="D18" s="126"/>
      <c r="E18" s="126"/>
      <c r="F18" s="126"/>
      <c r="G18" s="127" t="s">
        <v>400</v>
      </c>
      <c r="H18" s="139">
        <v>0</v>
      </c>
      <c r="I18" s="139">
        <v>50841.42</v>
      </c>
      <c r="J18" s="139">
        <v>50841.42</v>
      </c>
      <c r="K18" s="139">
        <v>0</v>
      </c>
      <c r="L18" s="144"/>
    </row>
    <row r="19" spans="1:12" x14ac:dyDescent="0.25">
      <c r="A19" s="123" t="s">
        <v>401</v>
      </c>
      <c r="B19" s="125" t="s">
        <v>366</v>
      </c>
      <c r="C19" s="126"/>
      <c r="D19" s="126"/>
      <c r="E19" s="126"/>
      <c r="F19" s="126"/>
      <c r="G19" s="127" t="s">
        <v>402</v>
      </c>
      <c r="H19" s="139">
        <v>0</v>
      </c>
      <c r="I19" s="139">
        <v>301085.81</v>
      </c>
      <c r="J19" s="139">
        <v>301085.81</v>
      </c>
      <c r="K19" s="139">
        <v>0</v>
      </c>
      <c r="L19" s="144"/>
    </row>
    <row r="20" spans="1:12" x14ac:dyDescent="0.25">
      <c r="A20" s="124" t="s">
        <v>366</v>
      </c>
      <c r="B20" s="125" t="s">
        <v>366</v>
      </c>
      <c r="C20" s="126"/>
      <c r="D20" s="126"/>
      <c r="E20" s="126"/>
      <c r="F20" s="126"/>
      <c r="G20" s="130" t="s">
        <v>366</v>
      </c>
      <c r="H20" s="140"/>
      <c r="I20" s="140"/>
      <c r="J20" s="140"/>
      <c r="K20" s="140"/>
      <c r="L20" s="145"/>
    </row>
    <row r="21" spans="1:12" x14ac:dyDescent="0.25">
      <c r="A21" s="121" t="s">
        <v>403</v>
      </c>
      <c r="B21" s="125" t="s">
        <v>366</v>
      </c>
      <c r="C21" s="126"/>
      <c r="D21" s="126"/>
      <c r="E21" s="126"/>
      <c r="F21" s="128" t="s">
        <v>404</v>
      </c>
      <c r="G21" s="129"/>
      <c r="H21" s="138">
        <v>0</v>
      </c>
      <c r="I21" s="138">
        <v>2374673.89</v>
      </c>
      <c r="J21" s="138">
        <v>2374673.89</v>
      </c>
      <c r="K21" s="138">
        <v>0</v>
      </c>
      <c r="L21" s="143"/>
    </row>
    <row r="22" spans="1:12" x14ac:dyDescent="0.25">
      <c r="A22" s="123" t="s">
        <v>407</v>
      </c>
      <c r="B22" s="125" t="s">
        <v>366</v>
      </c>
      <c r="C22" s="126"/>
      <c r="D22" s="126"/>
      <c r="E22" s="126"/>
      <c r="F22" s="126"/>
      <c r="G22" s="127" t="s">
        <v>408</v>
      </c>
      <c r="H22" s="139">
        <v>0</v>
      </c>
      <c r="I22" s="139">
        <v>1210082.1000000001</v>
      </c>
      <c r="J22" s="139">
        <v>1210082.1000000001</v>
      </c>
      <c r="K22" s="139">
        <v>0</v>
      </c>
      <c r="L22" s="144"/>
    </row>
    <row r="23" spans="1:12" x14ac:dyDescent="0.25">
      <c r="A23" s="123" t="s">
        <v>1099</v>
      </c>
      <c r="B23" s="125" t="s">
        <v>366</v>
      </c>
      <c r="C23" s="126"/>
      <c r="D23" s="126"/>
      <c r="E23" s="126"/>
      <c r="F23" s="126"/>
      <c r="G23" s="127" t="s">
        <v>1100</v>
      </c>
      <c r="H23" s="139">
        <v>0</v>
      </c>
      <c r="I23" s="139">
        <v>1164591.79</v>
      </c>
      <c r="J23" s="139">
        <v>1164591.79</v>
      </c>
      <c r="K23" s="139">
        <v>0</v>
      </c>
      <c r="L23" s="144"/>
    </row>
    <row r="24" spans="1:12" x14ac:dyDescent="0.25">
      <c r="A24" s="124" t="s">
        <v>366</v>
      </c>
      <c r="B24" s="125" t="s">
        <v>366</v>
      </c>
      <c r="C24" s="126"/>
      <c r="D24" s="126"/>
      <c r="E24" s="126"/>
      <c r="F24" s="126"/>
      <c r="G24" s="130" t="s">
        <v>366</v>
      </c>
      <c r="H24" s="140"/>
      <c r="I24" s="140"/>
      <c r="J24" s="140"/>
      <c r="K24" s="140"/>
      <c r="L24" s="145"/>
    </row>
    <row r="25" spans="1:12" x14ac:dyDescent="0.25">
      <c r="A25" s="121" t="s">
        <v>409</v>
      </c>
      <c r="B25" s="125" t="s">
        <v>366</v>
      </c>
      <c r="C25" s="126"/>
      <c r="D25" s="126"/>
      <c r="E25" s="126"/>
      <c r="F25" s="128" t="s">
        <v>410</v>
      </c>
      <c r="G25" s="129"/>
      <c r="H25" s="138">
        <v>8476481.8800000008</v>
      </c>
      <c r="I25" s="138">
        <v>987929.79</v>
      </c>
      <c r="J25" s="138">
        <v>1333208.67</v>
      </c>
      <c r="K25" s="138">
        <v>8131203</v>
      </c>
      <c r="L25" s="143"/>
    </row>
    <row r="26" spans="1:12" x14ac:dyDescent="0.25">
      <c r="A26" s="123" t="s">
        <v>411</v>
      </c>
      <c r="B26" s="125" t="s">
        <v>366</v>
      </c>
      <c r="C26" s="126"/>
      <c r="D26" s="126"/>
      <c r="E26" s="126"/>
      <c r="F26" s="126"/>
      <c r="G26" s="127" t="s">
        <v>412</v>
      </c>
      <c r="H26" s="139">
        <v>1391985.6</v>
      </c>
      <c r="I26" s="139">
        <v>602391.97</v>
      </c>
      <c r="J26" s="139">
        <v>1263687.83</v>
      </c>
      <c r="K26" s="139">
        <v>730689.74</v>
      </c>
      <c r="L26" s="144"/>
    </row>
    <row r="27" spans="1:12" x14ac:dyDescent="0.25">
      <c r="A27" s="123" t="s">
        <v>413</v>
      </c>
      <c r="B27" s="125" t="s">
        <v>366</v>
      </c>
      <c r="C27" s="126"/>
      <c r="D27" s="126"/>
      <c r="E27" s="126"/>
      <c r="F27" s="126"/>
      <c r="G27" s="127" t="s">
        <v>414</v>
      </c>
      <c r="H27" s="139">
        <v>1577166.77</v>
      </c>
      <c r="I27" s="139">
        <v>21284.07</v>
      </c>
      <c r="J27" s="139">
        <v>41824.050000000003</v>
      </c>
      <c r="K27" s="139">
        <v>1556626.79</v>
      </c>
      <c r="L27" s="144"/>
    </row>
    <row r="28" spans="1:12" x14ac:dyDescent="0.25">
      <c r="A28" s="123" t="s">
        <v>415</v>
      </c>
      <c r="B28" s="125" t="s">
        <v>366</v>
      </c>
      <c r="C28" s="126"/>
      <c r="D28" s="126"/>
      <c r="E28" s="126"/>
      <c r="F28" s="126"/>
      <c r="G28" s="127" t="s">
        <v>416</v>
      </c>
      <c r="H28" s="139">
        <v>4639151.04</v>
      </c>
      <c r="I28" s="139">
        <v>322990.48</v>
      </c>
      <c r="J28" s="139">
        <v>0</v>
      </c>
      <c r="K28" s="139">
        <v>4962141.5199999996</v>
      </c>
      <c r="L28" s="144"/>
    </row>
    <row r="29" spans="1:12" x14ac:dyDescent="0.25">
      <c r="A29" s="123" t="s">
        <v>417</v>
      </c>
      <c r="B29" s="125" t="s">
        <v>366</v>
      </c>
      <c r="C29" s="126"/>
      <c r="D29" s="126"/>
      <c r="E29" s="126"/>
      <c r="F29" s="126"/>
      <c r="G29" s="127" t="s">
        <v>418</v>
      </c>
      <c r="H29" s="139">
        <v>158045.62</v>
      </c>
      <c r="I29" s="139">
        <v>35754.300000000003</v>
      </c>
      <c r="J29" s="139">
        <v>27624.49</v>
      </c>
      <c r="K29" s="139">
        <v>166175.43</v>
      </c>
      <c r="L29" s="144"/>
    </row>
    <row r="30" spans="1:12" x14ac:dyDescent="0.25">
      <c r="A30" s="123" t="s">
        <v>419</v>
      </c>
      <c r="B30" s="125" t="s">
        <v>366</v>
      </c>
      <c r="C30" s="126"/>
      <c r="D30" s="126"/>
      <c r="E30" s="126"/>
      <c r="F30" s="126"/>
      <c r="G30" s="127" t="s">
        <v>420</v>
      </c>
      <c r="H30" s="139">
        <v>710132.85</v>
      </c>
      <c r="I30" s="139">
        <v>5508.97</v>
      </c>
      <c r="J30" s="139">
        <v>72.3</v>
      </c>
      <c r="K30" s="139">
        <v>715569.52</v>
      </c>
      <c r="L30" s="144"/>
    </row>
    <row r="31" spans="1:12" x14ac:dyDescent="0.25">
      <c r="A31" s="124" t="s">
        <v>366</v>
      </c>
      <c r="B31" s="125" t="s">
        <v>366</v>
      </c>
      <c r="C31" s="126"/>
      <c r="D31" s="126"/>
      <c r="E31" s="126"/>
      <c r="F31" s="126"/>
      <c r="G31" s="130" t="s">
        <v>366</v>
      </c>
      <c r="H31" s="140"/>
      <c r="I31" s="140"/>
      <c r="J31" s="140"/>
      <c r="K31" s="140"/>
      <c r="L31" s="145"/>
    </row>
    <row r="32" spans="1:12" x14ac:dyDescent="0.25">
      <c r="A32" s="121" t="s">
        <v>421</v>
      </c>
      <c r="B32" s="125" t="s">
        <v>366</v>
      </c>
      <c r="C32" s="126"/>
      <c r="D32" s="126"/>
      <c r="E32" s="126"/>
      <c r="F32" s="128" t="s">
        <v>422</v>
      </c>
      <c r="G32" s="129"/>
      <c r="H32" s="138">
        <v>2477449.4900000002</v>
      </c>
      <c r="I32" s="138">
        <v>1225298.04</v>
      </c>
      <c r="J32" s="138">
        <v>1167512.4099999999</v>
      </c>
      <c r="K32" s="138">
        <v>2535235.12</v>
      </c>
      <c r="L32" s="143"/>
    </row>
    <row r="33" spans="1:12" x14ac:dyDescent="0.25">
      <c r="A33" s="123" t="s">
        <v>425</v>
      </c>
      <c r="B33" s="125" t="s">
        <v>366</v>
      </c>
      <c r="C33" s="126"/>
      <c r="D33" s="126"/>
      <c r="E33" s="126"/>
      <c r="F33" s="126"/>
      <c r="G33" s="127" t="s">
        <v>426</v>
      </c>
      <c r="H33" s="139">
        <v>1115815.3400000001</v>
      </c>
      <c r="I33" s="139">
        <v>51697.07</v>
      </c>
      <c r="J33" s="139">
        <v>1167512.4099999999</v>
      </c>
      <c r="K33" s="139">
        <v>0</v>
      </c>
      <c r="L33" s="144"/>
    </row>
    <row r="34" spans="1:12" x14ac:dyDescent="0.25">
      <c r="A34" s="123" t="s">
        <v>427</v>
      </c>
      <c r="B34" s="125" t="s">
        <v>366</v>
      </c>
      <c r="C34" s="126"/>
      <c r="D34" s="126"/>
      <c r="E34" s="126"/>
      <c r="F34" s="126"/>
      <c r="G34" s="127" t="s">
        <v>428</v>
      </c>
      <c r="H34" s="139">
        <v>1361634.15</v>
      </c>
      <c r="I34" s="139">
        <v>1173600.97</v>
      </c>
      <c r="J34" s="139">
        <v>0</v>
      </c>
      <c r="K34" s="139">
        <v>2535235.12</v>
      </c>
      <c r="L34" s="144"/>
    </row>
    <row r="35" spans="1:12" x14ac:dyDescent="0.25">
      <c r="A35" s="124" t="s">
        <v>366</v>
      </c>
      <c r="B35" s="125" t="s">
        <v>366</v>
      </c>
      <c r="C35" s="126"/>
      <c r="D35" s="126"/>
      <c r="E35" s="126"/>
      <c r="F35" s="126"/>
      <c r="G35" s="130" t="s">
        <v>366</v>
      </c>
      <c r="H35" s="140"/>
      <c r="I35" s="140"/>
      <c r="J35" s="140"/>
      <c r="K35" s="140"/>
      <c r="L35" s="145"/>
    </row>
    <row r="36" spans="1:12" x14ac:dyDescent="0.25">
      <c r="A36" s="121" t="s">
        <v>429</v>
      </c>
      <c r="B36" s="125" t="s">
        <v>366</v>
      </c>
      <c r="C36" s="126"/>
      <c r="D36" s="126"/>
      <c r="E36" s="126"/>
      <c r="F36" s="128" t="s">
        <v>430</v>
      </c>
      <c r="G36" s="129"/>
      <c r="H36" s="138">
        <v>0</v>
      </c>
      <c r="I36" s="138">
        <v>384.32</v>
      </c>
      <c r="J36" s="138">
        <v>384.32</v>
      </c>
      <c r="K36" s="138">
        <v>0</v>
      </c>
      <c r="L36" s="143"/>
    </row>
    <row r="37" spans="1:12" x14ac:dyDescent="0.25">
      <c r="A37" s="123" t="s">
        <v>431</v>
      </c>
      <c r="B37" s="125" t="s">
        <v>366</v>
      </c>
      <c r="C37" s="126"/>
      <c r="D37" s="126"/>
      <c r="E37" s="126"/>
      <c r="F37" s="126"/>
      <c r="G37" s="127" t="s">
        <v>432</v>
      </c>
      <c r="H37" s="139">
        <v>0</v>
      </c>
      <c r="I37" s="139">
        <v>384.32</v>
      </c>
      <c r="J37" s="139">
        <v>384.32</v>
      </c>
      <c r="K37" s="139">
        <v>0</v>
      </c>
      <c r="L37" s="144"/>
    </row>
    <row r="38" spans="1:12" x14ac:dyDescent="0.25">
      <c r="A38" s="124" t="s">
        <v>366</v>
      </c>
      <c r="B38" s="125" t="s">
        <v>366</v>
      </c>
      <c r="C38" s="126"/>
      <c r="D38" s="126"/>
      <c r="E38" s="126"/>
      <c r="F38" s="126"/>
      <c r="G38" s="130" t="s">
        <v>366</v>
      </c>
      <c r="H38" s="140"/>
      <c r="I38" s="140"/>
      <c r="J38" s="140"/>
      <c r="K38" s="140"/>
      <c r="L38" s="145"/>
    </row>
    <row r="39" spans="1:12" x14ac:dyDescent="0.25">
      <c r="A39" s="121" t="s">
        <v>433</v>
      </c>
      <c r="B39" s="125" t="s">
        <v>366</v>
      </c>
      <c r="C39" s="126"/>
      <c r="D39" s="128" t="s">
        <v>434</v>
      </c>
      <c r="E39" s="129"/>
      <c r="F39" s="129"/>
      <c r="G39" s="129"/>
      <c r="H39" s="138">
        <v>660242.61</v>
      </c>
      <c r="I39" s="138">
        <v>497349.56</v>
      </c>
      <c r="J39" s="138">
        <v>621325.16</v>
      </c>
      <c r="K39" s="138">
        <v>536267.01</v>
      </c>
      <c r="L39" s="143"/>
    </row>
    <row r="40" spans="1:12" x14ac:dyDescent="0.25">
      <c r="A40" s="121" t="s">
        <v>435</v>
      </c>
      <c r="B40" s="125" t="s">
        <v>366</v>
      </c>
      <c r="C40" s="126"/>
      <c r="D40" s="126"/>
      <c r="E40" s="128" t="s">
        <v>436</v>
      </c>
      <c r="F40" s="129"/>
      <c r="G40" s="129"/>
      <c r="H40" s="138">
        <v>191643.69</v>
      </c>
      <c r="I40" s="138">
        <v>199373.45</v>
      </c>
      <c r="J40" s="138">
        <v>347072.78</v>
      </c>
      <c r="K40" s="138">
        <v>43944.36</v>
      </c>
      <c r="L40" s="143"/>
    </row>
    <row r="41" spans="1:12" x14ac:dyDescent="0.25">
      <c r="A41" s="121" t="s">
        <v>437</v>
      </c>
      <c r="B41" s="125" t="s">
        <v>366</v>
      </c>
      <c r="C41" s="126"/>
      <c r="D41" s="126"/>
      <c r="E41" s="126"/>
      <c r="F41" s="128" t="s">
        <v>438</v>
      </c>
      <c r="G41" s="129"/>
      <c r="H41" s="138">
        <v>191643.69</v>
      </c>
      <c r="I41" s="138">
        <v>199373.45</v>
      </c>
      <c r="J41" s="138">
        <v>347072.78</v>
      </c>
      <c r="K41" s="138">
        <v>43944.36</v>
      </c>
      <c r="L41" s="143"/>
    </row>
    <row r="42" spans="1:12" x14ac:dyDescent="0.25">
      <c r="A42" s="123" t="s">
        <v>439</v>
      </c>
      <c r="B42" s="125" t="s">
        <v>366</v>
      </c>
      <c r="C42" s="126"/>
      <c r="D42" s="126"/>
      <c r="E42" s="126"/>
      <c r="F42" s="126"/>
      <c r="G42" s="127" t="s">
        <v>438</v>
      </c>
      <c r="H42" s="139">
        <v>43826.18</v>
      </c>
      <c r="I42" s="139">
        <v>27542</v>
      </c>
      <c r="J42" s="139">
        <v>46003.75</v>
      </c>
      <c r="K42" s="139">
        <v>25364.43</v>
      </c>
      <c r="L42" s="144"/>
    </row>
    <row r="43" spans="1:12" x14ac:dyDescent="0.25">
      <c r="A43" s="123" t="s">
        <v>440</v>
      </c>
      <c r="B43" s="125" t="s">
        <v>366</v>
      </c>
      <c r="C43" s="126"/>
      <c r="D43" s="126"/>
      <c r="E43" s="126"/>
      <c r="F43" s="126"/>
      <c r="G43" s="127" t="s">
        <v>441</v>
      </c>
      <c r="H43" s="139">
        <v>95272.11</v>
      </c>
      <c r="I43" s="139">
        <v>140409</v>
      </c>
      <c r="J43" s="139">
        <v>232384.11</v>
      </c>
      <c r="K43" s="139">
        <v>3297</v>
      </c>
      <c r="L43" s="144"/>
    </row>
    <row r="44" spans="1:12" x14ac:dyDescent="0.25">
      <c r="A44" s="123" t="s">
        <v>442</v>
      </c>
      <c r="B44" s="125" t="s">
        <v>366</v>
      </c>
      <c r="C44" s="126"/>
      <c r="D44" s="126"/>
      <c r="E44" s="126"/>
      <c r="F44" s="126"/>
      <c r="G44" s="127" t="s">
        <v>443</v>
      </c>
      <c r="H44" s="139">
        <v>24760.400000000001</v>
      </c>
      <c r="I44" s="139">
        <v>5041.6000000000004</v>
      </c>
      <c r="J44" s="139">
        <v>24760.400000000001</v>
      </c>
      <c r="K44" s="139">
        <v>5041.6000000000004</v>
      </c>
      <c r="L44" s="144"/>
    </row>
    <row r="45" spans="1:12" x14ac:dyDescent="0.25">
      <c r="A45" s="123" t="s">
        <v>444</v>
      </c>
      <c r="B45" s="125" t="s">
        <v>366</v>
      </c>
      <c r="C45" s="126"/>
      <c r="D45" s="126"/>
      <c r="E45" s="126"/>
      <c r="F45" s="126"/>
      <c r="G45" s="127" t="s">
        <v>445</v>
      </c>
      <c r="H45" s="139">
        <v>27785</v>
      </c>
      <c r="I45" s="139">
        <v>26380.85</v>
      </c>
      <c r="J45" s="139">
        <v>43924.52</v>
      </c>
      <c r="K45" s="139">
        <v>10241.33</v>
      </c>
      <c r="L45" s="144"/>
    </row>
    <row r="46" spans="1:12" x14ac:dyDescent="0.25">
      <c r="A46" s="124" t="s">
        <v>366</v>
      </c>
      <c r="B46" s="125" t="s">
        <v>366</v>
      </c>
      <c r="C46" s="126"/>
      <c r="D46" s="126"/>
      <c r="E46" s="126"/>
      <c r="F46" s="126"/>
      <c r="G46" s="130" t="s">
        <v>366</v>
      </c>
      <c r="H46" s="140"/>
      <c r="I46" s="140"/>
      <c r="J46" s="140"/>
      <c r="K46" s="140"/>
      <c r="L46" s="145"/>
    </row>
    <row r="47" spans="1:12" x14ac:dyDescent="0.25">
      <c r="A47" s="121" t="s">
        <v>446</v>
      </c>
      <c r="B47" s="125" t="s">
        <v>366</v>
      </c>
      <c r="C47" s="126"/>
      <c r="D47" s="126"/>
      <c r="E47" s="128" t="s">
        <v>447</v>
      </c>
      <c r="F47" s="129"/>
      <c r="G47" s="129"/>
      <c r="H47" s="138">
        <v>10257.61</v>
      </c>
      <c r="I47" s="138">
        <v>89300.13</v>
      </c>
      <c r="J47" s="138">
        <v>49276.76</v>
      </c>
      <c r="K47" s="138">
        <v>50280.98</v>
      </c>
      <c r="L47" s="143"/>
    </row>
    <row r="48" spans="1:12" x14ac:dyDescent="0.25">
      <c r="A48" s="121" t="s">
        <v>448</v>
      </c>
      <c r="B48" s="125" t="s">
        <v>366</v>
      </c>
      <c r="C48" s="126"/>
      <c r="D48" s="126"/>
      <c r="E48" s="126"/>
      <c r="F48" s="128" t="s">
        <v>447</v>
      </c>
      <c r="G48" s="129"/>
      <c r="H48" s="138">
        <v>10257.61</v>
      </c>
      <c r="I48" s="138">
        <v>89300.13</v>
      </c>
      <c r="J48" s="138">
        <v>49276.76</v>
      </c>
      <c r="K48" s="138">
        <v>50280.98</v>
      </c>
      <c r="L48" s="143"/>
    </row>
    <row r="49" spans="1:12" x14ac:dyDescent="0.25">
      <c r="A49" s="123" t="s">
        <v>449</v>
      </c>
      <c r="B49" s="125" t="s">
        <v>366</v>
      </c>
      <c r="C49" s="126"/>
      <c r="D49" s="126"/>
      <c r="E49" s="126"/>
      <c r="F49" s="126"/>
      <c r="G49" s="127" t="s">
        <v>450</v>
      </c>
      <c r="H49" s="139">
        <v>2354.06</v>
      </c>
      <c r="I49" s="139">
        <v>102.87</v>
      </c>
      <c r="J49" s="139">
        <v>171.12</v>
      </c>
      <c r="K49" s="139">
        <v>2285.81</v>
      </c>
      <c r="L49" s="144"/>
    </row>
    <row r="50" spans="1:12" x14ac:dyDescent="0.25">
      <c r="A50" s="123" t="s">
        <v>451</v>
      </c>
      <c r="B50" s="125" t="s">
        <v>366</v>
      </c>
      <c r="C50" s="126"/>
      <c r="D50" s="126"/>
      <c r="E50" s="126"/>
      <c r="F50" s="126"/>
      <c r="G50" s="127" t="s">
        <v>452</v>
      </c>
      <c r="H50" s="139">
        <v>7670.59</v>
      </c>
      <c r="I50" s="139">
        <v>52345.05</v>
      </c>
      <c r="J50" s="139">
        <v>15088.09</v>
      </c>
      <c r="K50" s="139">
        <v>44927.55</v>
      </c>
      <c r="L50" s="144"/>
    </row>
    <row r="51" spans="1:12" x14ac:dyDescent="0.25">
      <c r="A51" s="123" t="s">
        <v>1101</v>
      </c>
      <c r="B51" s="125" t="s">
        <v>366</v>
      </c>
      <c r="C51" s="126"/>
      <c r="D51" s="126"/>
      <c r="E51" s="126"/>
      <c r="F51" s="126"/>
      <c r="G51" s="127" t="s">
        <v>1102</v>
      </c>
      <c r="H51" s="139">
        <v>0</v>
      </c>
      <c r="I51" s="139">
        <v>2012.33</v>
      </c>
      <c r="J51" s="139">
        <v>0</v>
      </c>
      <c r="K51" s="139">
        <v>2012.33</v>
      </c>
      <c r="L51" s="144"/>
    </row>
    <row r="52" spans="1:12" x14ac:dyDescent="0.25">
      <c r="A52" s="123" t="s">
        <v>1103</v>
      </c>
      <c r="B52" s="125" t="s">
        <v>366</v>
      </c>
      <c r="C52" s="126"/>
      <c r="D52" s="126"/>
      <c r="E52" s="126"/>
      <c r="F52" s="126"/>
      <c r="G52" s="127" t="s">
        <v>1104</v>
      </c>
      <c r="H52" s="139">
        <v>0</v>
      </c>
      <c r="I52" s="139">
        <v>3992.34</v>
      </c>
      <c r="J52" s="139">
        <v>3992.34</v>
      </c>
      <c r="K52" s="139">
        <v>0</v>
      </c>
      <c r="L52" s="144"/>
    </row>
    <row r="53" spans="1:12" x14ac:dyDescent="0.25">
      <c r="A53" s="123" t="s">
        <v>453</v>
      </c>
      <c r="B53" s="125" t="s">
        <v>366</v>
      </c>
      <c r="C53" s="126"/>
      <c r="D53" s="126"/>
      <c r="E53" s="126"/>
      <c r="F53" s="126"/>
      <c r="G53" s="127" t="s">
        <v>454</v>
      </c>
      <c r="H53" s="139">
        <v>232.96</v>
      </c>
      <c r="I53" s="139">
        <v>227.58</v>
      </c>
      <c r="J53" s="139">
        <v>418.06</v>
      </c>
      <c r="K53" s="139">
        <v>42.48</v>
      </c>
      <c r="L53" s="144"/>
    </row>
    <row r="54" spans="1:12" x14ac:dyDescent="0.25">
      <c r="A54" s="123" t="s">
        <v>455</v>
      </c>
      <c r="B54" s="125" t="s">
        <v>366</v>
      </c>
      <c r="C54" s="126"/>
      <c r="D54" s="126"/>
      <c r="E54" s="126"/>
      <c r="F54" s="126"/>
      <c r="G54" s="127" t="s">
        <v>456</v>
      </c>
      <c r="H54" s="139">
        <v>0</v>
      </c>
      <c r="I54" s="139">
        <v>30619.96</v>
      </c>
      <c r="J54" s="139">
        <v>29607.15</v>
      </c>
      <c r="K54" s="139">
        <v>1012.81</v>
      </c>
      <c r="L54" s="144"/>
    </row>
    <row r="55" spans="1:12" x14ac:dyDescent="0.25">
      <c r="A55" s="124" t="s">
        <v>366</v>
      </c>
      <c r="B55" s="125" t="s">
        <v>366</v>
      </c>
      <c r="C55" s="126"/>
      <c r="D55" s="126"/>
      <c r="E55" s="126"/>
      <c r="F55" s="126"/>
      <c r="G55" s="130" t="s">
        <v>366</v>
      </c>
      <c r="H55" s="140"/>
      <c r="I55" s="140"/>
      <c r="J55" s="140"/>
      <c r="K55" s="140"/>
      <c r="L55" s="145"/>
    </row>
    <row r="56" spans="1:12" x14ac:dyDescent="0.25">
      <c r="A56" s="121" t="s">
        <v>457</v>
      </c>
      <c r="B56" s="125" t="s">
        <v>366</v>
      </c>
      <c r="C56" s="126"/>
      <c r="D56" s="126"/>
      <c r="E56" s="128" t="s">
        <v>458</v>
      </c>
      <c r="F56" s="129"/>
      <c r="G56" s="129"/>
      <c r="H56" s="138">
        <v>0</v>
      </c>
      <c r="I56" s="138">
        <v>36.42</v>
      </c>
      <c r="J56" s="138">
        <v>36.42</v>
      </c>
      <c r="K56" s="138">
        <v>0</v>
      </c>
      <c r="L56" s="143"/>
    </row>
    <row r="57" spans="1:12" x14ac:dyDescent="0.25">
      <c r="A57" s="121" t="s">
        <v>459</v>
      </c>
      <c r="B57" s="125" t="s">
        <v>366</v>
      </c>
      <c r="C57" s="126"/>
      <c r="D57" s="126"/>
      <c r="E57" s="126"/>
      <c r="F57" s="128" t="s">
        <v>460</v>
      </c>
      <c r="G57" s="129"/>
      <c r="H57" s="138">
        <v>0</v>
      </c>
      <c r="I57" s="138">
        <v>36.42</v>
      </c>
      <c r="J57" s="138">
        <v>36.42</v>
      </c>
      <c r="K57" s="138">
        <v>0</v>
      </c>
      <c r="L57" s="143"/>
    </row>
    <row r="58" spans="1:12" x14ac:dyDescent="0.25">
      <c r="A58" s="123" t="s">
        <v>461</v>
      </c>
      <c r="B58" s="125" t="s">
        <v>366</v>
      </c>
      <c r="C58" s="126"/>
      <c r="D58" s="126"/>
      <c r="E58" s="126"/>
      <c r="F58" s="126"/>
      <c r="G58" s="127" t="s">
        <v>462</v>
      </c>
      <c r="H58" s="139">
        <v>0</v>
      </c>
      <c r="I58" s="139">
        <v>36.42</v>
      </c>
      <c r="J58" s="139">
        <v>36.42</v>
      </c>
      <c r="K58" s="139">
        <v>0</v>
      </c>
      <c r="L58" s="144"/>
    </row>
    <row r="59" spans="1:12" x14ac:dyDescent="0.25">
      <c r="A59" s="124" t="s">
        <v>366</v>
      </c>
      <c r="B59" s="125" t="s">
        <v>366</v>
      </c>
      <c r="C59" s="126"/>
      <c r="D59" s="126"/>
      <c r="E59" s="126"/>
      <c r="F59" s="126"/>
      <c r="G59" s="130" t="s">
        <v>366</v>
      </c>
      <c r="H59" s="140"/>
      <c r="I59" s="140"/>
      <c r="J59" s="140"/>
      <c r="K59" s="140"/>
      <c r="L59" s="145"/>
    </row>
    <row r="60" spans="1:12" x14ac:dyDescent="0.25">
      <c r="A60" s="121" t="s">
        <v>463</v>
      </c>
      <c r="B60" s="125" t="s">
        <v>366</v>
      </c>
      <c r="C60" s="126"/>
      <c r="D60" s="126"/>
      <c r="E60" s="128" t="s">
        <v>464</v>
      </c>
      <c r="F60" s="129"/>
      <c r="G60" s="129"/>
      <c r="H60" s="138">
        <v>169014.67</v>
      </c>
      <c r="I60" s="138">
        <v>2044</v>
      </c>
      <c r="J60" s="138">
        <v>13948.3</v>
      </c>
      <c r="K60" s="138">
        <v>157110.37</v>
      </c>
      <c r="L60" s="143"/>
    </row>
    <row r="61" spans="1:12" x14ac:dyDescent="0.25">
      <c r="A61" s="121" t="s">
        <v>465</v>
      </c>
      <c r="B61" s="125" t="s">
        <v>366</v>
      </c>
      <c r="C61" s="126"/>
      <c r="D61" s="126"/>
      <c r="E61" s="126"/>
      <c r="F61" s="128" t="s">
        <v>464</v>
      </c>
      <c r="G61" s="129"/>
      <c r="H61" s="138">
        <v>169014.67</v>
      </c>
      <c r="I61" s="138">
        <v>2044</v>
      </c>
      <c r="J61" s="138">
        <v>13948.3</v>
      </c>
      <c r="K61" s="138">
        <v>157110.37</v>
      </c>
      <c r="L61" s="143"/>
    </row>
    <row r="62" spans="1:12" x14ac:dyDescent="0.25">
      <c r="A62" s="123" t="s">
        <v>466</v>
      </c>
      <c r="B62" s="125" t="s">
        <v>366</v>
      </c>
      <c r="C62" s="126"/>
      <c r="D62" s="126"/>
      <c r="E62" s="126"/>
      <c r="F62" s="126"/>
      <c r="G62" s="127" t="s">
        <v>467</v>
      </c>
      <c r="H62" s="139">
        <v>169014.67</v>
      </c>
      <c r="I62" s="139">
        <v>2044</v>
      </c>
      <c r="J62" s="139">
        <v>13948.3</v>
      </c>
      <c r="K62" s="139">
        <v>157110.37</v>
      </c>
      <c r="L62" s="144"/>
    </row>
    <row r="63" spans="1:12" x14ac:dyDescent="0.25">
      <c r="A63" s="124" t="s">
        <v>366</v>
      </c>
      <c r="B63" s="125" t="s">
        <v>366</v>
      </c>
      <c r="C63" s="126"/>
      <c r="D63" s="126"/>
      <c r="E63" s="126"/>
      <c r="F63" s="126"/>
      <c r="G63" s="130" t="s">
        <v>366</v>
      </c>
      <c r="H63" s="140"/>
      <c r="I63" s="140"/>
      <c r="J63" s="140"/>
      <c r="K63" s="140"/>
      <c r="L63" s="145"/>
    </row>
    <row r="64" spans="1:12" x14ac:dyDescent="0.25">
      <c r="A64" s="121" t="s">
        <v>468</v>
      </c>
      <c r="B64" s="125" t="s">
        <v>366</v>
      </c>
      <c r="C64" s="126"/>
      <c r="D64" s="126"/>
      <c r="E64" s="128" t="s">
        <v>469</v>
      </c>
      <c r="F64" s="129"/>
      <c r="G64" s="129"/>
      <c r="H64" s="138">
        <v>289326.64</v>
      </c>
      <c r="I64" s="138">
        <v>206595.56</v>
      </c>
      <c r="J64" s="138">
        <v>210990.9</v>
      </c>
      <c r="K64" s="138">
        <v>284931.3</v>
      </c>
      <c r="L64" s="143"/>
    </row>
    <row r="65" spans="1:12" x14ac:dyDescent="0.25">
      <c r="A65" s="121" t="s">
        <v>470</v>
      </c>
      <c r="B65" s="125" t="s">
        <v>366</v>
      </c>
      <c r="C65" s="126"/>
      <c r="D65" s="126"/>
      <c r="E65" s="126"/>
      <c r="F65" s="128" t="s">
        <v>469</v>
      </c>
      <c r="G65" s="129"/>
      <c r="H65" s="138">
        <v>289326.64</v>
      </c>
      <c r="I65" s="138">
        <v>206595.56</v>
      </c>
      <c r="J65" s="138">
        <v>210990.9</v>
      </c>
      <c r="K65" s="138">
        <v>284931.3</v>
      </c>
      <c r="L65" s="143"/>
    </row>
    <row r="66" spans="1:12" x14ac:dyDescent="0.25">
      <c r="A66" s="123" t="s">
        <v>471</v>
      </c>
      <c r="B66" s="125" t="s">
        <v>366</v>
      </c>
      <c r="C66" s="126"/>
      <c r="D66" s="126"/>
      <c r="E66" s="126"/>
      <c r="F66" s="126"/>
      <c r="G66" s="127" t="s">
        <v>472</v>
      </c>
      <c r="H66" s="139">
        <v>85759.71</v>
      </c>
      <c r="I66" s="139">
        <v>0</v>
      </c>
      <c r="J66" s="139">
        <v>7423.97</v>
      </c>
      <c r="K66" s="139">
        <v>78335.740000000005</v>
      </c>
      <c r="L66" s="144"/>
    </row>
    <row r="67" spans="1:12" x14ac:dyDescent="0.25">
      <c r="A67" s="123" t="s">
        <v>473</v>
      </c>
      <c r="B67" s="125" t="s">
        <v>366</v>
      </c>
      <c r="C67" s="126"/>
      <c r="D67" s="126"/>
      <c r="E67" s="126"/>
      <c r="F67" s="126"/>
      <c r="G67" s="127" t="s">
        <v>474</v>
      </c>
      <c r="H67" s="139">
        <v>203566.93</v>
      </c>
      <c r="I67" s="139">
        <v>206595.56</v>
      </c>
      <c r="J67" s="139">
        <v>203566.93</v>
      </c>
      <c r="K67" s="139">
        <v>206595.56</v>
      </c>
      <c r="L67" s="144"/>
    </row>
    <row r="68" spans="1:12" x14ac:dyDescent="0.25">
      <c r="A68" s="124" t="s">
        <v>366</v>
      </c>
      <c r="B68" s="125" t="s">
        <v>366</v>
      </c>
      <c r="C68" s="126"/>
      <c r="D68" s="126"/>
      <c r="E68" s="126"/>
      <c r="F68" s="126"/>
      <c r="G68" s="130" t="s">
        <v>366</v>
      </c>
      <c r="H68" s="140"/>
      <c r="I68" s="140"/>
      <c r="J68" s="140"/>
      <c r="K68" s="140"/>
      <c r="L68" s="145"/>
    </row>
    <row r="69" spans="1:12" x14ac:dyDescent="0.25">
      <c r="A69" s="121" t="s">
        <v>475</v>
      </c>
      <c r="B69" s="122" t="s">
        <v>366</v>
      </c>
      <c r="C69" s="128" t="s">
        <v>476</v>
      </c>
      <c r="D69" s="129"/>
      <c r="E69" s="129"/>
      <c r="F69" s="129"/>
      <c r="G69" s="129"/>
      <c r="H69" s="138">
        <v>20264707.260000002</v>
      </c>
      <c r="I69" s="138">
        <v>39095.769999999997</v>
      </c>
      <c r="J69" s="138">
        <v>293378.58</v>
      </c>
      <c r="K69" s="138">
        <v>20010424.449999999</v>
      </c>
      <c r="L69" s="143"/>
    </row>
    <row r="70" spans="1:12" x14ac:dyDescent="0.25">
      <c r="A70" s="121" t="s">
        <v>477</v>
      </c>
      <c r="B70" s="125" t="s">
        <v>366</v>
      </c>
      <c r="C70" s="126"/>
      <c r="D70" s="128" t="s">
        <v>478</v>
      </c>
      <c r="E70" s="129"/>
      <c r="F70" s="129"/>
      <c r="G70" s="129"/>
      <c r="H70" s="138">
        <v>10112649.57</v>
      </c>
      <c r="I70" s="138">
        <v>31732.53</v>
      </c>
      <c r="J70" s="138">
        <v>293378.58</v>
      </c>
      <c r="K70" s="138">
        <v>9851003.5199999996</v>
      </c>
      <c r="L70" s="143"/>
    </row>
    <row r="71" spans="1:12" x14ac:dyDescent="0.25">
      <c r="A71" s="121" t="s">
        <v>479</v>
      </c>
      <c r="B71" s="125" t="s">
        <v>366</v>
      </c>
      <c r="C71" s="126"/>
      <c r="D71" s="126"/>
      <c r="E71" s="128" t="s">
        <v>480</v>
      </c>
      <c r="F71" s="129"/>
      <c r="G71" s="129"/>
      <c r="H71" s="138">
        <v>44136137.030000001</v>
      </c>
      <c r="I71" s="138">
        <v>28742.53</v>
      </c>
      <c r="J71" s="138">
        <v>2990</v>
      </c>
      <c r="K71" s="138">
        <v>44161889.560000002</v>
      </c>
      <c r="L71" s="143"/>
    </row>
    <row r="72" spans="1:12" x14ac:dyDescent="0.25">
      <c r="A72" s="121" t="s">
        <v>481</v>
      </c>
      <c r="B72" s="125" t="s">
        <v>366</v>
      </c>
      <c r="C72" s="126"/>
      <c r="D72" s="126"/>
      <c r="E72" s="126"/>
      <c r="F72" s="128" t="s">
        <v>480</v>
      </c>
      <c r="G72" s="129"/>
      <c r="H72" s="138">
        <v>44136137.030000001</v>
      </c>
      <c r="I72" s="138">
        <v>28742.53</v>
      </c>
      <c r="J72" s="138">
        <v>2990</v>
      </c>
      <c r="K72" s="138">
        <v>44161889.560000002</v>
      </c>
      <c r="L72" s="143"/>
    </row>
    <row r="73" spans="1:12" x14ac:dyDescent="0.25">
      <c r="A73" s="123" t="s">
        <v>482</v>
      </c>
      <c r="B73" s="125" t="s">
        <v>366</v>
      </c>
      <c r="C73" s="126"/>
      <c r="D73" s="126"/>
      <c r="E73" s="126"/>
      <c r="F73" s="126"/>
      <c r="G73" s="127" t="s">
        <v>483</v>
      </c>
      <c r="H73" s="139">
        <v>759111.34</v>
      </c>
      <c r="I73" s="139">
        <v>0</v>
      </c>
      <c r="J73" s="139">
        <v>0</v>
      </c>
      <c r="K73" s="139">
        <v>759111.34</v>
      </c>
      <c r="L73" s="144"/>
    </row>
    <row r="74" spans="1:12" x14ac:dyDescent="0.25">
      <c r="A74" s="123" t="s">
        <v>484</v>
      </c>
      <c r="B74" s="125" t="s">
        <v>366</v>
      </c>
      <c r="C74" s="126"/>
      <c r="D74" s="126"/>
      <c r="E74" s="126"/>
      <c r="F74" s="126"/>
      <c r="G74" s="127" t="s">
        <v>485</v>
      </c>
      <c r="H74" s="139">
        <v>350327.15</v>
      </c>
      <c r="I74" s="139">
        <v>0</v>
      </c>
      <c r="J74" s="139">
        <v>0</v>
      </c>
      <c r="K74" s="139">
        <v>350327.15</v>
      </c>
      <c r="L74" s="144"/>
    </row>
    <row r="75" spans="1:12" x14ac:dyDescent="0.25">
      <c r="A75" s="123" t="s">
        <v>486</v>
      </c>
      <c r="B75" s="125" t="s">
        <v>366</v>
      </c>
      <c r="C75" s="126"/>
      <c r="D75" s="126"/>
      <c r="E75" s="126"/>
      <c r="F75" s="126"/>
      <c r="G75" s="127" t="s">
        <v>487</v>
      </c>
      <c r="H75" s="139">
        <v>1096983.1499999999</v>
      </c>
      <c r="I75" s="139">
        <v>0</v>
      </c>
      <c r="J75" s="139">
        <v>0</v>
      </c>
      <c r="K75" s="139">
        <v>1096983.1499999999</v>
      </c>
      <c r="L75" s="144"/>
    </row>
    <row r="76" spans="1:12" x14ac:dyDescent="0.25">
      <c r="A76" s="123" t="s">
        <v>488</v>
      </c>
      <c r="B76" s="125" t="s">
        <v>366</v>
      </c>
      <c r="C76" s="126"/>
      <c r="D76" s="126"/>
      <c r="E76" s="126"/>
      <c r="F76" s="126"/>
      <c r="G76" s="127" t="s">
        <v>489</v>
      </c>
      <c r="H76" s="139">
        <v>1326166.44</v>
      </c>
      <c r="I76" s="139">
        <v>647.87</v>
      </c>
      <c r="J76" s="139">
        <v>0</v>
      </c>
      <c r="K76" s="139">
        <v>1326814.31</v>
      </c>
      <c r="L76" s="144"/>
    </row>
    <row r="77" spans="1:12" x14ac:dyDescent="0.25">
      <c r="A77" s="123" t="s">
        <v>490</v>
      </c>
      <c r="B77" s="125" t="s">
        <v>366</v>
      </c>
      <c r="C77" s="126"/>
      <c r="D77" s="126"/>
      <c r="E77" s="126"/>
      <c r="F77" s="126"/>
      <c r="G77" s="127" t="s">
        <v>491</v>
      </c>
      <c r="H77" s="139">
        <v>5141886.01</v>
      </c>
      <c r="I77" s="139">
        <v>27355.66</v>
      </c>
      <c r="J77" s="139">
        <v>0</v>
      </c>
      <c r="K77" s="139">
        <v>5169241.67</v>
      </c>
      <c r="L77" s="144"/>
    </row>
    <row r="78" spans="1:12" x14ac:dyDescent="0.25">
      <c r="A78" s="123" t="s">
        <v>492</v>
      </c>
      <c r="B78" s="125" t="s">
        <v>366</v>
      </c>
      <c r="C78" s="126"/>
      <c r="D78" s="126"/>
      <c r="E78" s="126"/>
      <c r="F78" s="126"/>
      <c r="G78" s="127" t="s">
        <v>493</v>
      </c>
      <c r="H78" s="139">
        <v>584788.54</v>
      </c>
      <c r="I78" s="139">
        <v>0</v>
      </c>
      <c r="J78" s="139">
        <v>0</v>
      </c>
      <c r="K78" s="139">
        <v>584788.54</v>
      </c>
      <c r="L78" s="144"/>
    </row>
    <row r="79" spans="1:12" x14ac:dyDescent="0.25">
      <c r="A79" s="123" t="s">
        <v>494</v>
      </c>
      <c r="B79" s="125" t="s">
        <v>366</v>
      </c>
      <c r="C79" s="126"/>
      <c r="D79" s="126"/>
      <c r="E79" s="126"/>
      <c r="F79" s="126"/>
      <c r="G79" s="127" t="s">
        <v>495</v>
      </c>
      <c r="H79" s="139">
        <v>5139553.54</v>
      </c>
      <c r="I79" s="139">
        <v>0</v>
      </c>
      <c r="J79" s="139">
        <v>0</v>
      </c>
      <c r="K79" s="139">
        <v>5139553.54</v>
      </c>
      <c r="L79" s="144"/>
    </row>
    <row r="80" spans="1:12" x14ac:dyDescent="0.25">
      <c r="A80" s="123" t="s">
        <v>496</v>
      </c>
      <c r="B80" s="125" t="s">
        <v>366</v>
      </c>
      <c r="C80" s="126"/>
      <c r="D80" s="126"/>
      <c r="E80" s="126"/>
      <c r="F80" s="126"/>
      <c r="G80" s="127" t="s">
        <v>497</v>
      </c>
      <c r="H80" s="139">
        <v>76973.740000000005</v>
      </c>
      <c r="I80" s="139">
        <v>0</v>
      </c>
      <c r="J80" s="139">
        <v>0</v>
      </c>
      <c r="K80" s="139">
        <v>76973.740000000005</v>
      </c>
      <c r="L80" s="144"/>
    </row>
    <row r="81" spans="1:12" x14ac:dyDescent="0.25">
      <c r="A81" s="123" t="s">
        <v>498</v>
      </c>
      <c r="B81" s="125" t="s">
        <v>366</v>
      </c>
      <c r="C81" s="126"/>
      <c r="D81" s="126"/>
      <c r="E81" s="126"/>
      <c r="F81" s="126"/>
      <c r="G81" s="127" t="s">
        <v>499</v>
      </c>
      <c r="H81" s="139">
        <v>48104.38</v>
      </c>
      <c r="I81" s="139">
        <v>0</v>
      </c>
      <c r="J81" s="139">
        <v>0</v>
      </c>
      <c r="K81" s="139">
        <v>48104.38</v>
      </c>
      <c r="L81" s="144"/>
    </row>
    <row r="82" spans="1:12" x14ac:dyDescent="0.25">
      <c r="A82" s="123" t="s">
        <v>500</v>
      </c>
      <c r="B82" s="125" t="s">
        <v>366</v>
      </c>
      <c r="C82" s="126"/>
      <c r="D82" s="126"/>
      <c r="E82" s="126"/>
      <c r="F82" s="126"/>
      <c r="G82" s="127" t="s">
        <v>501</v>
      </c>
      <c r="H82" s="139">
        <v>556431.16</v>
      </c>
      <c r="I82" s="139">
        <v>0</v>
      </c>
      <c r="J82" s="139">
        <v>0</v>
      </c>
      <c r="K82" s="139">
        <v>556431.16</v>
      </c>
      <c r="L82" s="144"/>
    </row>
    <row r="83" spans="1:12" x14ac:dyDescent="0.25">
      <c r="A83" s="123" t="s">
        <v>502</v>
      </c>
      <c r="B83" s="125" t="s">
        <v>366</v>
      </c>
      <c r="C83" s="126"/>
      <c r="D83" s="126"/>
      <c r="E83" s="126"/>
      <c r="F83" s="126"/>
      <c r="G83" s="127" t="s">
        <v>503</v>
      </c>
      <c r="H83" s="139">
        <v>120178.97</v>
      </c>
      <c r="I83" s="139">
        <v>0</v>
      </c>
      <c r="J83" s="139">
        <v>0</v>
      </c>
      <c r="K83" s="139">
        <v>120178.97</v>
      </c>
      <c r="L83" s="144"/>
    </row>
    <row r="84" spans="1:12" x14ac:dyDescent="0.25">
      <c r="A84" s="123" t="s">
        <v>504</v>
      </c>
      <c r="B84" s="125" t="s">
        <v>366</v>
      </c>
      <c r="C84" s="126"/>
      <c r="D84" s="126"/>
      <c r="E84" s="126"/>
      <c r="F84" s="126"/>
      <c r="G84" s="127" t="s">
        <v>505</v>
      </c>
      <c r="H84" s="139">
        <v>31828.44</v>
      </c>
      <c r="I84" s="139">
        <v>0</v>
      </c>
      <c r="J84" s="139">
        <v>0</v>
      </c>
      <c r="K84" s="139">
        <v>31828.44</v>
      </c>
      <c r="L84" s="144"/>
    </row>
    <row r="85" spans="1:12" x14ac:dyDescent="0.25">
      <c r="A85" s="123" t="s">
        <v>506</v>
      </c>
      <c r="B85" s="125" t="s">
        <v>366</v>
      </c>
      <c r="C85" s="126"/>
      <c r="D85" s="126"/>
      <c r="E85" s="126"/>
      <c r="F85" s="126"/>
      <c r="G85" s="127" t="s">
        <v>507</v>
      </c>
      <c r="H85" s="139">
        <v>525406.35</v>
      </c>
      <c r="I85" s="139">
        <v>0</v>
      </c>
      <c r="J85" s="139">
        <v>0</v>
      </c>
      <c r="K85" s="139">
        <v>525406.35</v>
      </c>
      <c r="L85" s="144"/>
    </row>
    <row r="86" spans="1:12" x14ac:dyDescent="0.25">
      <c r="A86" s="123" t="s">
        <v>508</v>
      </c>
      <c r="B86" s="125" t="s">
        <v>366</v>
      </c>
      <c r="C86" s="126"/>
      <c r="D86" s="126"/>
      <c r="E86" s="126"/>
      <c r="F86" s="126"/>
      <c r="G86" s="127" t="s">
        <v>509</v>
      </c>
      <c r="H86" s="139">
        <v>4009607.95</v>
      </c>
      <c r="I86" s="139">
        <v>0</v>
      </c>
      <c r="J86" s="139">
        <v>0</v>
      </c>
      <c r="K86" s="139">
        <v>4009607.95</v>
      </c>
      <c r="L86" s="144"/>
    </row>
    <row r="87" spans="1:12" x14ac:dyDescent="0.25">
      <c r="A87" s="123" t="s">
        <v>510</v>
      </c>
      <c r="B87" s="125" t="s">
        <v>366</v>
      </c>
      <c r="C87" s="126"/>
      <c r="D87" s="126"/>
      <c r="E87" s="126"/>
      <c r="F87" s="126"/>
      <c r="G87" s="127" t="s">
        <v>511</v>
      </c>
      <c r="H87" s="139">
        <v>6043983.2699999996</v>
      </c>
      <c r="I87" s="139">
        <v>739</v>
      </c>
      <c r="J87" s="139">
        <v>0</v>
      </c>
      <c r="K87" s="139">
        <v>6044722.2699999996</v>
      </c>
      <c r="L87" s="144"/>
    </row>
    <row r="88" spans="1:12" x14ac:dyDescent="0.25">
      <c r="A88" s="123" t="s">
        <v>512</v>
      </c>
      <c r="B88" s="125" t="s">
        <v>366</v>
      </c>
      <c r="C88" s="126"/>
      <c r="D88" s="126"/>
      <c r="E88" s="126"/>
      <c r="F88" s="126"/>
      <c r="G88" s="127" t="s">
        <v>513</v>
      </c>
      <c r="H88" s="139">
        <v>1587724.67</v>
      </c>
      <c r="I88" s="139">
        <v>0</v>
      </c>
      <c r="J88" s="139">
        <v>0</v>
      </c>
      <c r="K88" s="139">
        <v>1587724.67</v>
      </c>
      <c r="L88" s="144"/>
    </row>
    <row r="89" spans="1:12" x14ac:dyDescent="0.25">
      <c r="A89" s="123" t="s">
        <v>514</v>
      </c>
      <c r="B89" s="125" t="s">
        <v>366</v>
      </c>
      <c r="C89" s="126"/>
      <c r="D89" s="126"/>
      <c r="E89" s="126"/>
      <c r="F89" s="126"/>
      <c r="G89" s="127" t="s">
        <v>515</v>
      </c>
      <c r="H89" s="139">
        <v>7078742.5800000001</v>
      </c>
      <c r="I89" s="139">
        <v>0</v>
      </c>
      <c r="J89" s="139">
        <v>2990</v>
      </c>
      <c r="K89" s="139">
        <v>7075752.5800000001</v>
      </c>
      <c r="L89" s="144"/>
    </row>
    <row r="90" spans="1:12" x14ac:dyDescent="0.25">
      <c r="A90" s="123" t="s">
        <v>516</v>
      </c>
      <c r="B90" s="125" t="s">
        <v>366</v>
      </c>
      <c r="C90" s="126"/>
      <c r="D90" s="126"/>
      <c r="E90" s="126"/>
      <c r="F90" s="126"/>
      <c r="G90" s="127" t="s">
        <v>517</v>
      </c>
      <c r="H90" s="139">
        <v>358017.7</v>
      </c>
      <c r="I90" s="139">
        <v>0</v>
      </c>
      <c r="J90" s="139">
        <v>0</v>
      </c>
      <c r="K90" s="139">
        <v>358017.7</v>
      </c>
      <c r="L90" s="144"/>
    </row>
    <row r="91" spans="1:12" x14ac:dyDescent="0.25">
      <c r="A91" s="123" t="s">
        <v>518</v>
      </c>
      <c r="B91" s="125" t="s">
        <v>366</v>
      </c>
      <c r="C91" s="126"/>
      <c r="D91" s="126"/>
      <c r="E91" s="126"/>
      <c r="F91" s="126"/>
      <c r="G91" s="127" t="s">
        <v>519</v>
      </c>
      <c r="H91" s="139">
        <v>2769863.61</v>
      </c>
      <c r="I91" s="139">
        <v>0</v>
      </c>
      <c r="J91" s="139">
        <v>0</v>
      </c>
      <c r="K91" s="139">
        <v>2769863.61</v>
      </c>
      <c r="L91" s="144"/>
    </row>
    <row r="92" spans="1:12" x14ac:dyDescent="0.25">
      <c r="A92" s="123" t="s">
        <v>520</v>
      </c>
      <c r="B92" s="125" t="s">
        <v>366</v>
      </c>
      <c r="C92" s="126"/>
      <c r="D92" s="126"/>
      <c r="E92" s="126"/>
      <c r="F92" s="126"/>
      <c r="G92" s="127" t="s">
        <v>521</v>
      </c>
      <c r="H92" s="139">
        <v>3832172.58</v>
      </c>
      <c r="I92" s="139">
        <v>0</v>
      </c>
      <c r="J92" s="139">
        <v>0</v>
      </c>
      <c r="K92" s="139">
        <v>3832172.58</v>
      </c>
      <c r="L92" s="144"/>
    </row>
    <row r="93" spans="1:12" x14ac:dyDescent="0.25">
      <c r="A93" s="123" t="s">
        <v>522</v>
      </c>
      <c r="B93" s="125" t="s">
        <v>366</v>
      </c>
      <c r="C93" s="126"/>
      <c r="D93" s="126"/>
      <c r="E93" s="126"/>
      <c r="F93" s="126"/>
      <c r="G93" s="127" t="s">
        <v>523</v>
      </c>
      <c r="H93" s="139">
        <v>174389.91</v>
      </c>
      <c r="I93" s="139">
        <v>0</v>
      </c>
      <c r="J93" s="139">
        <v>0</v>
      </c>
      <c r="K93" s="139">
        <v>174389.91</v>
      </c>
      <c r="L93" s="144"/>
    </row>
    <row r="94" spans="1:12" x14ac:dyDescent="0.25">
      <c r="A94" s="123" t="s">
        <v>524</v>
      </c>
      <c r="B94" s="125" t="s">
        <v>366</v>
      </c>
      <c r="C94" s="126"/>
      <c r="D94" s="126"/>
      <c r="E94" s="126"/>
      <c r="F94" s="126"/>
      <c r="G94" s="127" t="s">
        <v>525</v>
      </c>
      <c r="H94" s="139">
        <v>560490.98</v>
      </c>
      <c r="I94" s="139">
        <v>0</v>
      </c>
      <c r="J94" s="139">
        <v>0</v>
      </c>
      <c r="K94" s="139">
        <v>560490.98</v>
      </c>
      <c r="L94" s="144"/>
    </row>
    <row r="95" spans="1:12" x14ac:dyDescent="0.25">
      <c r="A95" s="123" t="s">
        <v>526</v>
      </c>
      <c r="B95" s="125" t="s">
        <v>366</v>
      </c>
      <c r="C95" s="126"/>
      <c r="D95" s="126"/>
      <c r="E95" s="126"/>
      <c r="F95" s="126"/>
      <c r="G95" s="127" t="s">
        <v>527</v>
      </c>
      <c r="H95" s="139">
        <v>69645.5</v>
      </c>
      <c r="I95" s="139">
        <v>0</v>
      </c>
      <c r="J95" s="139">
        <v>0</v>
      </c>
      <c r="K95" s="139">
        <v>69645.5</v>
      </c>
      <c r="L95" s="144"/>
    </row>
    <row r="96" spans="1:12" x14ac:dyDescent="0.25">
      <c r="A96" s="123" t="s">
        <v>528</v>
      </c>
      <c r="B96" s="125" t="s">
        <v>366</v>
      </c>
      <c r="C96" s="126"/>
      <c r="D96" s="126"/>
      <c r="E96" s="126"/>
      <c r="F96" s="126"/>
      <c r="G96" s="127" t="s">
        <v>529</v>
      </c>
      <c r="H96" s="139">
        <v>451228.94</v>
      </c>
      <c r="I96" s="139">
        <v>0</v>
      </c>
      <c r="J96" s="139">
        <v>0</v>
      </c>
      <c r="K96" s="139">
        <v>451228.94</v>
      </c>
      <c r="L96" s="144"/>
    </row>
    <row r="97" spans="1:12" x14ac:dyDescent="0.25">
      <c r="A97" s="123" t="s">
        <v>530</v>
      </c>
      <c r="B97" s="125" t="s">
        <v>366</v>
      </c>
      <c r="C97" s="126"/>
      <c r="D97" s="126"/>
      <c r="E97" s="126"/>
      <c r="F97" s="126"/>
      <c r="G97" s="127" t="s">
        <v>531</v>
      </c>
      <c r="H97" s="139">
        <v>385830.13</v>
      </c>
      <c r="I97" s="139">
        <v>0</v>
      </c>
      <c r="J97" s="139">
        <v>0</v>
      </c>
      <c r="K97" s="139">
        <v>385830.13</v>
      </c>
      <c r="L97" s="144"/>
    </row>
    <row r="98" spans="1:12" x14ac:dyDescent="0.25">
      <c r="A98" s="123" t="s">
        <v>532</v>
      </c>
      <c r="B98" s="125" t="s">
        <v>366</v>
      </c>
      <c r="C98" s="126"/>
      <c r="D98" s="126"/>
      <c r="E98" s="126"/>
      <c r="F98" s="126"/>
      <c r="G98" s="127" t="s">
        <v>533</v>
      </c>
      <c r="H98" s="139">
        <v>1056700</v>
      </c>
      <c r="I98" s="139">
        <v>0</v>
      </c>
      <c r="J98" s="139">
        <v>0</v>
      </c>
      <c r="K98" s="139">
        <v>1056700</v>
      </c>
      <c r="L98" s="144"/>
    </row>
    <row r="99" spans="1:12" x14ac:dyDescent="0.25">
      <c r="A99" s="123" t="s">
        <v>534</v>
      </c>
      <c r="B99" s="125" t="s">
        <v>366</v>
      </c>
      <c r="C99" s="126"/>
      <c r="D99" s="126"/>
      <c r="E99" s="126"/>
      <c r="F99" s="126"/>
      <c r="G99" s="127" t="s">
        <v>535</v>
      </c>
      <c r="H99" s="139">
        <v>463740.7</v>
      </c>
      <c r="I99" s="139">
        <v>0</v>
      </c>
      <c r="J99" s="139">
        <v>0</v>
      </c>
      <c r="K99" s="139">
        <v>463740.7</v>
      </c>
      <c r="L99" s="144"/>
    </row>
    <row r="100" spans="1:12" x14ac:dyDescent="0.25">
      <c r="A100" s="123" t="s">
        <v>536</v>
      </c>
      <c r="B100" s="125" t="s">
        <v>366</v>
      </c>
      <c r="C100" s="126"/>
      <c r="D100" s="126"/>
      <c r="E100" s="126"/>
      <c r="F100" s="126"/>
      <c r="G100" s="127" t="s">
        <v>537</v>
      </c>
      <c r="H100" s="139">
        <v>-463740.7</v>
      </c>
      <c r="I100" s="139">
        <v>0</v>
      </c>
      <c r="J100" s="139">
        <v>0</v>
      </c>
      <c r="K100" s="139">
        <v>-463740.7</v>
      </c>
      <c r="L100" s="144"/>
    </row>
    <row r="101" spans="1:12" x14ac:dyDescent="0.25">
      <c r="A101" s="124" t="s">
        <v>366</v>
      </c>
      <c r="B101" s="125" t="s">
        <v>366</v>
      </c>
      <c r="C101" s="126"/>
      <c r="D101" s="126"/>
      <c r="E101" s="126"/>
      <c r="F101" s="126"/>
      <c r="G101" s="130" t="s">
        <v>366</v>
      </c>
      <c r="H101" s="140"/>
      <c r="I101" s="140"/>
      <c r="J101" s="140"/>
      <c r="K101" s="140"/>
      <c r="L101" s="145"/>
    </row>
    <row r="102" spans="1:12" x14ac:dyDescent="0.25">
      <c r="A102" s="121" t="s">
        <v>538</v>
      </c>
      <c r="B102" s="125" t="s">
        <v>366</v>
      </c>
      <c r="C102" s="126"/>
      <c r="D102" s="126"/>
      <c r="E102" s="128" t="s">
        <v>539</v>
      </c>
      <c r="F102" s="129"/>
      <c r="G102" s="129"/>
      <c r="H102" s="138">
        <v>-34379348.799999997</v>
      </c>
      <c r="I102" s="138">
        <v>2990</v>
      </c>
      <c r="J102" s="138">
        <v>284846.8</v>
      </c>
      <c r="K102" s="138">
        <v>-34661205.600000001</v>
      </c>
      <c r="L102" s="143"/>
    </row>
    <row r="103" spans="1:12" x14ac:dyDescent="0.25">
      <c r="A103" s="121" t="s">
        <v>540</v>
      </c>
      <c r="B103" s="125" t="s">
        <v>366</v>
      </c>
      <c r="C103" s="126"/>
      <c r="D103" s="126"/>
      <c r="E103" s="126"/>
      <c r="F103" s="128" t="s">
        <v>539</v>
      </c>
      <c r="G103" s="129"/>
      <c r="H103" s="138">
        <v>-34379348.799999997</v>
      </c>
      <c r="I103" s="138">
        <v>2990</v>
      </c>
      <c r="J103" s="138">
        <v>284846.8</v>
      </c>
      <c r="K103" s="138">
        <v>-34661205.600000001</v>
      </c>
      <c r="L103" s="143"/>
    </row>
    <row r="104" spans="1:12" x14ac:dyDescent="0.25">
      <c r="A104" s="123" t="s">
        <v>541</v>
      </c>
      <c r="B104" s="125" t="s">
        <v>366</v>
      </c>
      <c r="C104" s="126"/>
      <c r="D104" s="126"/>
      <c r="E104" s="126"/>
      <c r="F104" s="126"/>
      <c r="G104" s="127" t="s">
        <v>542</v>
      </c>
      <c r="H104" s="139">
        <v>-1096983.1499999999</v>
      </c>
      <c r="I104" s="139">
        <v>0</v>
      </c>
      <c r="J104" s="139">
        <v>0</v>
      </c>
      <c r="K104" s="139">
        <v>-1096983.1499999999</v>
      </c>
      <c r="L104" s="144"/>
    </row>
    <row r="105" spans="1:12" x14ac:dyDescent="0.25">
      <c r="A105" s="123" t="s">
        <v>543</v>
      </c>
      <c r="B105" s="125" t="s">
        <v>366</v>
      </c>
      <c r="C105" s="126"/>
      <c r="D105" s="126"/>
      <c r="E105" s="126"/>
      <c r="F105" s="126"/>
      <c r="G105" s="127" t="s">
        <v>544</v>
      </c>
      <c r="H105" s="139">
        <v>-2175379.79</v>
      </c>
      <c r="I105" s="139">
        <v>0</v>
      </c>
      <c r="J105" s="139">
        <v>56758.23</v>
      </c>
      <c r="K105" s="139">
        <v>-2232138.02</v>
      </c>
      <c r="L105" s="144"/>
    </row>
    <row r="106" spans="1:12" x14ac:dyDescent="0.25">
      <c r="A106" s="123" t="s">
        <v>545</v>
      </c>
      <c r="B106" s="125" t="s">
        <v>366</v>
      </c>
      <c r="C106" s="126"/>
      <c r="D106" s="126"/>
      <c r="E106" s="126"/>
      <c r="F106" s="126"/>
      <c r="G106" s="127" t="s">
        <v>546</v>
      </c>
      <c r="H106" s="139">
        <v>-880582.17</v>
      </c>
      <c r="I106" s="139">
        <v>0</v>
      </c>
      <c r="J106" s="139">
        <v>4513.55</v>
      </c>
      <c r="K106" s="139">
        <v>-885095.72</v>
      </c>
      <c r="L106" s="144"/>
    </row>
    <row r="107" spans="1:12" x14ac:dyDescent="0.25">
      <c r="A107" s="123" t="s">
        <v>547</v>
      </c>
      <c r="B107" s="125" t="s">
        <v>366</v>
      </c>
      <c r="C107" s="126"/>
      <c r="D107" s="126"/>
      <c r="E107" s="126"/>
      <c r="F107" s="126"/>
      <c r="G107" s="127" t="s">
        <v>548</v>
      </c>
      <c r="H107" s="139">
        <v>-759111.34</v>
      </c>
      <c r="I107" s="139">
        <v>0</v>
      </c>
      <c r="J107" s="139">
        <v>0</v>
      </c>
      <c r="K107" s="139">
        <v>-759111.34</v>
      </c>
      <c r="L107" s="144"/>
    </row>
    <row r="108" spans="1:12" x14ac:dyDescent="0.25">
      <c r="A108" s="123" t="s">
        <v>549</v>
      </c>
      <c r="B108" s="125" t="s">
        <v>366</v>
      </c>
      <c r="C108" s="126"/>
      <c r="D108" s="126"/>
      <c r="E108" s="126"/>
      <c r="F108" s="126"/>
      <c r="G108" s="127" t="s">
        <v>550</v>
      </c>
      <c r="H108" s="139">
        <v>-4223365.66</v>
      </c>
      <c r="I108" s="139">
        <v>0</v>
      </c>
      <c r="J108" s="139">
        <v>107681.7</v>
      </c>
      <c r="K108" s="139">
        <v>-4331047.3600000003</v>
      </c>
      <c r="L108" s="144"/>
    </row>
    <row r="109" spans="1:12" x14ac:dyDescent="0.25">
      <c r="A109" s="123" t="s">
        <v>551</v>
      </c>
      <c r="B109" s="125" t="s">
        <v>366</v>
      </c>
      <c r="C109" s="126"/>
      <c r="D109" s="126"/>
      <c r="E109" s="126"/>
      <c r="F109" s="126"/>
      <c r="G109" s="127" t="s">
        <v>552</v>
      </c>
      <c r="H109" s="139">
        <v>-71801.06</v>
      </c>
      <c r="I109" s="139">
        <v>0</v>
      </c>
      <c r="J109" s="139">
        <v>229.21</v>
      </c>
      <c r="K109" s="139">
        <v>-72030.27</v>
      </c>
      <c r="L109" s="144"/>
    </row>
    <row r="110" spans="1:12" x14ac:dyDescent="0.25">
      <c r="A110" s="123" t="s">
        <v>553</v>
      </c>
      <c r="B110" s="125" t="s">
        <v>366</v>
      </c>
      <c r="C110" s="126"/>
      <c r="D110" s="126"/>
      <c r="E110" s="126"/>
      <c r="F110" s="126"/>
      <c r="G110" s="127" t="s">
        <v>554</v>
      </c>
      <c r="H110" s="139">
        <v>-350327.15</v>
      </c>
      <c r="I110" s="139">
        <v>0</v>
      </c>
      <c r="J110" s="139">
        <v>0</v>
      </c>
      <c r="K110" s="139">
        <v>-350327.15</v>
      </c>
      <c r="L110" s="144"/>
    </row>
    <row r="111" spans="1:12" x14ac:dyDescent="0.25">
      <c r="A111" s="123" t="s">
        <v>555</v>
      </c>
      <c r="B111" s="125" t="s">
        <v>366</v>
      </c>
      <c r="C111" s="126"/>
      <c r="D111" s="126"/>
      <c r="E111" s="126"/>
      <c r="F111" s="126"/>
      <c r="G111" s="127" t="s">
        <v>556</v>
      </c>
      <c r="H111" s="139">
        <v>-48104.38</v>
      </c>
      <c r="I111" s="139">
        <v>0</v>
      </c>
      <c r="J111" s="139">
        <v>0</v>
      </c>
      <c r="K111" s="139">
        <v>-48104.38</v>
      </c>
      <c r="L111" s="144"/>
    </row>
    <row r="112" spans="1:12" x14ac:dyDescent="0.25">
      <c r="A112" s="123" t="s">
        <v>557</v>
      </c>
      <c r="B112" s="125" t="s">
        <v>366</v>
      </c>
      <c r="C112" s="126"/>
      <c r="D112" s="126"/>
      <c r="E112" s="126"/>
      <c r="F112" s="126"/>
      <c r="G112" s="127" t="s">
        <v>558</v>
      </c>
      <c r="H112" s="139">
        <v>-584788.54</v>
      </c>
      <c r="I112" s="139">
        <v>0</v>
      </c>
      <c r="J112" s="139">
        <v>0</v>
      </c>
      <c r="K112" s="139">
        <v>-584788.54</v>
      </c>
      <c r="L112" s="144"/>
    </row>
    <row r="113" spans="1:12" x14ac:dyDescent="0.25">
      <c r="A113" s="123" t="s">
        <v>559</v>
      </c>
      <c r="B113" s="125" t="s">
        <v>366</v>
      </c>
      <c r="C113" s="126"/>
      <c r="D113" s="126"/>
      <c r="E113" s="126"/>
      <c r="F113" s="126"/>
      <c r="G113" s="127" t="s">
        <v>560</v>
      </c>
      <c r="H113" s="139">
        <v>-550346.29</v>
      </c>
      <c r="I113" s="139">
        <v>0</v>
      </c>
      <c r="J113" s="139">
        <v>452.43</v>
      </c>
      <c r="K113" s="139">
        <v>-550798.72</v>
      </c>
      <c r="L113" s="144"/>
    </row>
    <row r="114" spans="1:12" x14ac:dyDescent="0.25">
      <c r="A114" s="123" t="s">
        <v>561</v>
      </c>
      <c r="B114" s="125" t="s">
        <v>366</v>
      </c>
      <c r="C114" s="126"/>
      <c r="D114" s="126"/>
      <c r="E114" s="126"/>
      <c r="F114" s="126"/>
      <c r="G114" s="127" t="s">
        <v>562</v>
      </c>
      <c r="H114" s="139">
        <v>-120178.97</v>
      </c>
      <c r="I114" s="139">
        <v>0</v>
      </c>
      <c r="J114" s="139">
        <v>0</v>
      </c>
      <c r="K114" s="139">
        <v>-120178.97</v>
      </c>
      <c r="L114" s="144"/>
    </row>
    <row r="115" spans="1:12" x14ac:dyDescent="0.25">
      <c r="A115" s="123" t="s">
        <v>563</v>
      </c>
      <c r="B115" s="125" t="s">
        <v>366</v>
      </c>
      <c r="C115" s="126"/>
      <c r="D115" s="126"/>
      <c r="E115" s="126"/>
      <c r="F115" s="126"/>
      <c r="G115" s="127" t="s">
        <v>564</v>
      </c>
      <c r="H115" s="139">
        <v>-31828.44</v>
      </c>
      <c r="I115" s="139">
        <v>0</v>
      </c>
      <c r="J115" s="139">
        <v>0</v>
      </c>
      <c r="K115" s="139">
        <v>-31828.44</v>
      </c>
      <c r="L115" s="144"/>
    </row>
    <row r="116" spans="1:12" x14ac:dyDescent="0.25">
      <c r="A116" s="123" t="s">
        <v>565</v>
      </c>
      <c r="B116" s="125" t="s">
        <v>366</v>
      </c>
      <c r="C116" s="126"/>
      <c r="D116" s="126"/>
      <c r="E116" s="126"/>
      <c r="F116" s="126"/>
      <c r="G116" s="127" t="s">
        <v>566</v>
      </c>
      <c r="H116" s="139">
        <v>-525406.35</v>
      </c>
      <c r="I116" s="139">
        <v>0</v>
      </c>
      <c r="J116" s="139">
        <v>0</v>
      </c>
      <c r="K116" s="139">
        <v>-525406.35</v>
      </c>
      <c r="L116" s="144"/>
    </row>
    <row r="117" spans="1:12" x14ac:dyDescent="0.25">
      <c r="A117" s="123" t="s">
        <v>567</v>
      </c>
      <c r="B117" s="125" t="s">
        <v>366</v>
      </c>
      <c r="C117" s="126"/>
      <c r="D117" s="126"/>
      <c r="E117" s="126"/>
      <c r="F117" s="126"/>
      <c r="G117" s="127" t="s">
        <v>568</v>
      </c>
      <c r="H117" s="139">
        <v>-2728719.8</v>
      </c>
      <c r="I117" s="139">
        <v>0</v>
      </c>
      <c r="J117" s="139">
        <v>26498.81</v>
      </c>
      <c r="K117" s="139">
        <v>-2755218.61</v>
      </c>
      <c r="L117" s="144"/>
    </row>
    <row r="118" spans="1:12" x14ac:dyDescent="0.25">
      <c r="A118" s="123" t="s">
        <v>569</v>
      </c>
      <c r="B118" s="125" t="s">
        <v>366</v>
      </c>
      <c r="C118" s="126"/>
      <c r="D118" s="126"/>
      <c r="E118" s="126"/>
      <c r="F118" s="126"/>
      <c r="G118" s="127" t="s">
        <v>570</v>
      </c>
      <c r="H118" s="139">
        <v>-5331619.54</v>
      </c>
      <c r="I118" s="139">
        <v>0</v>
      </c>
      <c r="J118" s="139">
        <v>13272.92</v>
      </c>
      <c r="K118" s="139">
        <v>-5344892.46</v>
      </c>
      <c r="L118" s="144"/>
    </row>
    <row r="119" spans="1:12" x14ac:dyDescent="0.25">
      <c r="A119" s="123" t="s">
        <v>571</v>
      </c>
      <c r="B119" s="125" t="s">
        <v>366</v>
      </c>
      <c r="C119" s="126"/>
      <c r="D119" s="126"/>
      <c r="E119" s="126"/>
      <c r="F119" s="126"/>
      <c r="G119" s="127" t="s">
        <v>572</v>
      </c>
      <c r="H119" s="139">
        <v>-1260638.94</v>
      </c>
      <c r="I119" s="139">
        <v>0</v>
      </c>
      <c r="J119" s="139">
        <v>5976.38</v>
      </c>
      <c r="K119" s="139">
        <v>-1266615.32</v>
      </c>
      <c r="L119" s="144"/>
    </row>
    <row r="120" spans="1:12" x14ac:dyDescent="0.25">
      <c r="A120" s="123" t="s">
        <v>573</v>
      </c>
      <c r="B120" s="125" t="s">
        <v>366</v>
      </c>
      <c r="C120" s="126"/>
      <c r="D120" s="126"/>
      <c r="E120" s="126"/>
      <c r="F120" s="126"/>
      <c r="G120" s="127" t="s">
        <v>574</v>
      </c>
      <c r="H120" s="139">
        <v>-5744571.8799999999</v>
      </c>
      <c r="I120" s="139">
        <v>2990</v>
      </c>
      <c r="J120" s="139">
        <v>28526.09</v>
      </c>
      <c r="K120" s="139">
        <v>-5770107.9699999997</v>
      </c>
      <c r="L120" s="144"/>
    </row>
    <row r="121" spans="1:12" x14ac:dyDescent="0.25">
      <c r="A121" s="123" t="s">
        <v>575</v>
      </c>
      <c r="B121" s="125" t="s">
        <v>366</v>
      </c>
      <c r="C121" s="126"/>
      <c r="D121" s="126"/>
      <c r="E121" s="126"/>
      <c r="F121" s="126"/>
      <c r="G121" s="127" t="s">
        <v>576</v>
      </c>
      <c r="H121" s="139">
        <v>-291525.15000000002</v>
      </c>
      <c r="I121" s="139">
        <v>0</v>
      </c>
      <c r="J121" s="139">
        <v>1507.66</v>
      </c>
      <c r="K121" s="139">
        <v>-293032.81</v>
      </c>
      <c r="L121" s="144"/>
    </row>
    <row r="122" spans="1:12" x14ac:dyDescent="0.25">
      <c r="A122" s="123" t="s">
        <v>577</v>
      </c>
      <c r="B122" s="125" t="s">
        <v>366</v>
      </c>
      <c r="C122" s="126"/>
      <c r="D122" s="126"/>
      <c r="E122" s="126"/>
      <c r="F122" s="126"/>
      <c r="G122" s="127" t="s">
        <v>578</v>
      </c>
      <c r="H122" s="139">
        <v>-2769863.6</v>
      </c>
      <c r="I122" s="139">
        <v>0</v>
      </c>
      <c r="J122" s="139">
        <v>0</v>
      </c>
      <c r="K122" s="139">
        <v>-2769863.6</v>
      </c>
      <c r="L122" s="144"/>
    </row>
    <row r="123" spans="1:12" x14ac:dyDescent="0.25">
      <c r="A123" s="123" t="s">
        <v>579</v>
      </c>
      <c r="B123" s="125" t="s">
        <v>366</v>
      </c>
      <c r="C123" s="126"/>
      <c r="D123" s="126"/>
      <c r="E123" s="126"/>
      <c r="F123" s="126"/>
      <c r="G123" s="127" t="s">
        <v>580</v>
      </c>
      <c r="H123" s="139">
        <v>-3832172.58</v>
      </c>
      <c r="I123" s="139">
        <v>0</v>
      </c>
      <c r="J123" s="139">
        <v>0</v>
      </c>
      <c r="K123" s="139">
        <v>-3832172.58</v>
      </c>
      <c r="L123" s="144"/>
    </row>
    <row r="124" spans="1:12" x14ac:dyDescent="0.25">
      <c r="A124" s="123" t="s">
        <v>581</v>
      </c>
      <c r="B124" s="125" t="s">
        <v>366</v>
      </c>
      <c r="C124" s="126"/>
      <c r="D124" s="126"/>
      <c r="E124" s="126"/>
      <c r="F124" s="126"/>
      <c r="G124" s="127" t="s">
        <v>582</v>
      </c>
      <c r="H124" s="139">
        <v>-174389.91</v>
      </c>
      <c r="I124" s="139">
        <v>0</v>
      </c>
      <c r="J124" s="139">
        <v>0</v>
      </c>
      <c r="K124" s="139">
        <v>-174389.91</v>
      </c>
      <c r="L124" s="144"/>
    </row>
    <row r="125" spans="1:12" x14ac:dyDescent="0.25">
      <c r="A125" s="123" t="s">
        <v>583</v>
      </c>
      <c r="B125" s="125" t="s">
        <v>366</v>
      </c>
      <c r="C125" s="126"/>
      <c r="D125" s="126"/>
      <c r="E125" s="126"/>
      <c r="F125" s="126"/>
      <c r="G125" s="127" t="s">
        <v>584</v>
      </c>
      <c r="H125" s="139">
        <v>-280873.09999999998</v>
      </c>
      <c r="I125" s="139">
        <v>0</v>
      </c>
      <c r="J125" s="139">
        <v>8906.43</v>
      </c>
      <c r="K125" s="139">
        <v>-289779.53000000003</v>
      </c>
      <c r="L125" s="144"/>
    </row>
    <row r="126" spans="1:12" x14ac:dyDescent="0.25">
      <c r="A126" s="123" t="s">
        <v>585</v>
      </c>
      <c r="B126" s="125" t="s">
        <v>366</v>
      </c>
      <c r="C126" s="126"/>
      <c r="D126" s="126"/>
      <c r="E126" s="126"/>
      <c r="F126" s="126"/>
      <c r="G126" s="127" t="s">
        <v>586</v>
      </c>
      <c r="H126" s="139">
        <v>-38485.18</v>
      </c>
      <c r="I126" s="139">
        <v>0</v>
      </c>
      <c r="J126" s="139">
        <v>430.78</v>
      </c>
      <c r="K126" s="139">
        <v>-38915.96</v>
      </c>
      <c r="L126" s="144"/>
    </row>
    <row r="127" spans="1:12" x14ac:dyDescent="0.25">
      <c r="A127" s="123" t="s">
        <v>587</v>
      </c>
      <c r="B127" s="125" t="s">
        <v>366</v>
      </c>
      <c r="C127" s="126"/>
      <c r="D127" s="126"/>
      <c r="E127" s="126"/>
      <c r="F127" s="126"/>
      <c r="G127" s="127" t="s">
        <v>588</v>
      </c>
      <c r="H127" s="139">
        <v>-133749.62</v>
      </c>
      <c r="I127" s="139">
        <v>0</v>
      </c>
      <c r="J127" s="139">
        <v>7170.21</v>
      </c>
      <c r="K127" s="139">
        <v>-140919.82999999999</v>
      </c>
      <c r="L127" s="144"/>
    </row>
    <row r="128" spans="1:12" x14ac:dyDescent="0.25">
      <c r="A128" s="123" t="s">
        <v>589</v>
      </c>
      <c r="B128" s="125" t="s">
        <v>366</v>
      </c>
      <c r="C128" s="126"/>
      <c r="D128" s="126"/>
      <c r="E128" s="126"/>
      <c r="F128" s="126"/>
      <c r="G128" s="127" t="s">
        <v>590</v>
      </c>
      <c r="H128" s="139">
        <v>-135982.57</v>
      </c>
      <c r="I128" s="139">
        <v>0</v>
      </c>
      <c r="J128" s="139">
        <v>6131</v>
      </c>
      <c r="K128" s="139">
        <v>-142113.57</v>
      </c>
      <c r="L128" s="144"/>
    </row>
    <row r="129" spans="1:12" x14ac:dyDescent="0.25">
      <c r="A129" s="123" t="s">
        <v>591</v>
      </c>
      <c r="B129" s="125" t="s">
        <v>366</v>
      </c>
      <c r="C129" s="126"/>
      <c r="D129" s="126"/>
      <c r="E129" s="126"/>
      <c r="F129" s="126"/>
      <c r="G129" s="127" t="s">
        <v>592</v>
      </c>
      <c r="H129" s="139">
        <v>-238553.64</v>
      </c>
      <c r="I129" s="139">
        <v>0</v>
      </c>
      <c r="J129" s="139">
        <v>16791.400000000001</v>
      </c>
      <c r="K129" s="139">
        <v>-255345.04</v>
      </c>
      <c r="L129" s="144"/>
    </row>
    <row r="130" spans="1:12" x14ac:dyDescent="0.25">
      <c r="A130" s="124" t="s">
        <v>366</v>
      </c>
      <c r="B130" s="125" t="s">
        <v>366</v>
      </c>
      <c r="C130" s="126"/>
      <c r="D130" s="126"/>
      <c r="E130" s="126"/>
      <c r="F130" s="126"/>
      <c r="G130" s="130" t="s">
        <v>366</v>
      </c>
      <c r="H130" s="140"/>
      <c r="I130" s="140"/>
      <c r="J130" s="140"/>
      <c r="K130" s="140"/>
      <c r="L130" s="145"/>
    </row>
    <row r="131" spans="1:12" x14ac:dyDescent="0.25">
      <c r="A131" s="121" t="s">
        <v>593</v>
      </c>
      <c r="B131" s="125" t="s">
        <v>366</v>
      </c>
      <c r="C131" s="126"/>
      <c r="D131" s="126"/>
      <c r="E131" s="128" t="s">
        <v>594</v>
      </c>
      <c r="F131" s="129"/>
      <c r="G131" s="129"/>
      <c r="H131" s="138">
        <v>263555.34000000003</v>
      </c>
      <c r="I131" s="138">
        <v>0</v>
      </c>
      <c r="J131" s="138">
        <v>5541.78</v>
      </c>
      <c r="K131" s="138">
        <v>258013.56</v>
      </c>
      <c r="L131" s="143"/>
    </row>
    <row r="132" spans="1:12" x14ac:dyDescent="0.25">
      <c r="A132" s="121" t="s">
        <v>595</v>
      </c>
      <c r="B132" s="125" t="s">
        <v>366</v>
      </c>
      <c r="C132" s="126"/>
      <c r="D132" s="126"/>
      <c r="E132" s="126"/>
      <c r="F132" s="128" t="s">
        <v>594</v>
      </c>
      <c r="G132" s="129"/>
      <c r="H132" s="138">
        <v>885835.51</v>
      </c>
      <c r="I132" s="138">
        <v>0</v>
      </c>
      <c r="J132" s="138">
        <v>0</v>
      </c>
      <c r="K132" s="138">
        <v>885835.51</v>
      </c>
      <c r="L132" s="143"/>
    </row>
    <row r="133" spans="1:12" x14ac:dyDescent="0.25">
      <c r="A133" s="123" t="s">
        <v>596</v>
      </c>
      <c r="B133" s="125" t="s">
        <v>366</v>
      </c>
      <c r="C133" s="126"/>
      <c r="D133" s="126"/>
      <c r="E133" s="126"/>
      <c r="F133" s="126"/>
      <c r="G133" s="127" t="s">
        <v>597</v>
      </c>
      <c r="H133" s="139">
        <v>762517.51</v>
      </c>
      <c r="I133" s="139">
        <v>0</v>
      </c>
      <c r="J133" s="139">
        <v>0</v>
      </c>
      <c r="K133" s="139">
        <v>762517.51</v>
      </c>
      <c r="L133" s="144"/>
    </row>
    <row r="134" spans="1:12" x14ac:dyDescent="0.25">
      <c r="A134" s="123" t="s">
        <v>598</v>
      </c>
      <c r="B134" s="125" t="s">
        <v>366</v>
      </c>
      <c r="C134" s="126"/>
      <c r="D134" s="126"/>
      <c r="E134" s="126"/>
      <c r="F134" s="126"/>
      <c r="G134" s="127" t="s">
        <v>599</v>
      </c>
      <c r="H134" s="139">
        <v>113798</v>
      </c>
      <c r="I134" s="139">
        <v>0</v>
      </c>
      <c r="J134" s="139">
        <v>0</v>
      </c>
      <c r="K134" s="139">
        <v>113798</v>
      </c>
      <c r="L134" s="144"/>
    </row>
    <row r="135" spans="1:12" x14ac:dyDescent="0.25">
      <c r="A135" s="123" t="s">
        <v>600</v>
      </c>
      <c r="B135" s="125" t="s">
        <v>366</v>
      </c>
      <c r="C135" s="126"/>
      <c r="D135" s="126"/>
      <c r="E135" s="126"/>
      <c r="F135" s="126"/>
      <c r="G135" s="127" t="s">
        <v>601</v>
      </c>
      <c r="H135" s="139">
        <v>9520</v>
      </c>
      <c r="I135" s="139">
        <v>0</v>
      </c>
      <c r="J135" s="139">
        <v>0</v>
      </c>
      <c r="K135" s="139">
        <v>9520</v>
      </c>
      <c r="L135" s="144"/>
    </row>
    <row r="136" spans="1:12" x14ac:dyDescent="0.25">
      <c r="A136" s="124" t="s">
        <v>366</v>
      </c>
      <c r="B136" s="125" t="s">
        <v>366</v>
      </c>
      <c r="C136" s="126"/>
      <c r="D136" s="126"/>
      <c r="E136" s="126"/>
      <c r="F136" s="126"/>
      <c r="G136" s="130" t="s">
        <v>366</v>
      </c>
      <c r="H136" s="140"/>
      <c r="I136" s="140"/>
      <c r="J136" s="140"/>
      <c r="K136" s="140"/>
      <c r="L136" s="145"/>
    </row>
    <row r="137" spans="1:12" x14ac:dyDescent="0.25">
      <c r="A137" s="121" t="s">
        <v>602</v>
      </c>
      <c r="B137" s="125" t="s">
        <v>366</v>
      </c>
      <c r="C137" s="126"/>
      <c r="D137" s="126"/>
      <c r="E137" s="126"/>
      <c r="F137" s="128" t="s">
        <v>603</v>
      </c>
      <c r="G137" s="129"/>
      <c r="H137" s="138">
        <v>-622280.17000000004</v>
      </c>
      <c r="I137" s="138">
        <v>0</v>
      </c>
      <c r="J137" s="138">
        <v>5541.78</v>
      </c>
      <c r="K137" s="138">
        <v>-627821.94999999995</v>
      </c>
      <c r="L137" s="143"/>
    </row>
    <row r="138" spans="1:12" x14ac:dyDescent="0.25">
      <c r="A138" s="123" t="s">
        <v>604</v>
      </c>
      <c r="B138" s="125" t="s">
        <v>366</v>
      </c>
      <c r="C138" s="126"/>
      <c r="D138" s="126"/>
      <c r="E138" s="126"/>
      <c r="F138" s="126"/>
      <c r="G138" s="127" t="s">
        <v>605</v>
      </c>
      <c r="H138" s="139">
        <v>-498962.17</v>
      </c>
      <c r="I138" s="139">
        <v>0</v>
      </c>
      <c r="J138" s="139">
        <v>5541.78</v>
      </c>
      <c r="K138" s="139">
        <v>-504503.95</v>
      </c>
      <c r="L138" s="144"/>
    </row>
    <row r="139" spans="1:12" x14ac:dyDescent="0.25">
      <c r="A139" s="123" t="s">
        <v>606</v>
      </c>
      <c r="B139" s="125" t="s">
        <v>366</v>
      </c>
      <c r="C139" s="126"/>
      <c r="D139" s="126"/>
      <c r="E139" s="126"/>
      <c r="F139" s="126"/>
      <c r="G139" s="127" t="s">
        <v>607</v>
      </c>
      <c r="H139" s="139">
        <v>-9520</v>
      </c>
      <c r="I139" s="139">
        <v>0</v>
      </c>
      <c r="J139" s="139">
        <v>0</v>
      </c>
      <c r="K139" s="139">
        <v>-9520</v>
      </c>
      <c r="L139" s="144"/>
    </row>
    <row r="140" spans="1:12" x14ac:dyDescent="0.25">
      <c r="A140" s="123" t="s">
        <v>608</v>
      </c>
      <c r="B140" s="125" t="s">
        <v>366</v>
      </c>
      <c r="C140" s="126"/>
      <c r="D140" s="126"/>
      <c r="E140" s="126"/>
      <c r="F140" s="126"/>
      <c r="G140" s="127" t="s">
        <v>609</v>
      </c>
      <c r="H140" s="139">
        <v>-113798</v>
      </c>
      <c r="I140" s="139">
        <v>0</v>
      </c>
      <c r="J140" s="139">
        <v>0</v>
      </c>
      <c r="K140" s="139">
        <v>-113798</v>
      </c>
      <c r="L140" s="144"/>
    </row>
    <row r="141" spans="1:12" x14ac:dyDescent="0.25">
      <c r="A141" s="124" t="s">
        <v>366</v>
      </c>
      <c r="B141" s="125" t="s">
        <v>366</v>
      </c>
      <c r="C141" s="126"/>
      <c r="D141" s="126"/>
      <c r="E141" s="126"/>
      <c r="F141" s="126"/>
      <c r="G141" s="130" t="s">
        <v>366</v>
      </c>
      <c r="H141" s="140"/>
      <c r="I141" s="140"/>
      <c r="J141" s="140"/>
      <c r="K141" s="140"/>
      <c r="L141" s="145"/>
    </row>
    <row r="142" spans="1:12" x14ac:dyDescent="0.25">
      <c r="A142" s="121" t="s">
        <v>610</v>
      </c>
      <c r="B142" s="125" t="s">
        <v>366</v>
      </c>
      <c r="C142" s="126"/>
      <c r="D142" s="126"/>
      <c r="E142" s="128" t="s">
        <v>611</v>
      </c>
      <c r="F142" s="129"/>
      <c r="G142" s="129"/>
      <c r="H142" s="138">
        <v>92306</v>
      </c>
      <c r="I142" s="138">
        <v>0</v>
      </c>
      <c r="J142" s="138">
        <v>0</v>
      </c>
      <c r="K142" s="138">
        <v>92306</v>
      </c>
      <c r="L142" s="143"/>
    </row>
    <row r="143" spans="1:12" x14ac:dyDescent="0.25">
      <c r="A143" s="121" t="s">
        <v>612</v>
      </c>
      <c r="B143" s="125" t="s">
        <v>366</v>
      </c>
      <c r="C143" s="126"/>
      <c r="D143" s="126"/>
      <c r="E143" s="126"/>
      <c r="F143" s="128" t="s">
        <v>611</v>
      </c>
      <c r="G143" s="129"/>
      <c r="H143" s="138">
        <v>92306</v>
      </c>
      <c r="I143" s="138">
        <v>0</v>
      </c>
      <c r="J143" s="138">
        <v>0</v>
      </c>
      <c r="K143" s="138">
        <v>92306</v>
      </c>
      <c r="L143" s="143"/>
    </row>
    <row r="144" spans="1:12" x14ac:dyDescent="0.25">
      <c r="A144" s="123" t="s">
        <v>613</v>
      </c>
      <c r="B144" s="125" t="s">
        <v>366</v>
      </c>
      <c r="C144" s="126"/>
      <c r="D144" s="126"/>
      <c r="E144" s="126"/>
      <c r="F144" s="126"/>
      <c r="G144" s="127" t="s">
        <v>614</v>
      </c>
      <c r="H144" s="139">
        <v>92306</v>
      </c>
      <c r="I144" s="139">
        <v>0</v>
      </c>
      <c r="J144" s="139">
        <v>0</v>
      </c>
      <c r="K144" s="139">
        <v>92306</v>
      </c>
      <c r="L144" s="144"/>
    </row>
    <row r="145" spans="1:12" x14ac:dyDescent="0.25">
      <c r="A145" s="124" t="s">
        <v>366</v>
      </c>
      <c r="B145" s="125" t="s">
        <v>366</v>
      </c>
      <c r="C145" s="126"/>
      <c r="D145" s="126"/>
      <c r="E145" s="126"/>
      <c r="F145" s="126"/>
      <c r="G145" s="130" t="s">
        <v>366</v>
      </c>
      <c r="H145" s="140"/>
      <c r="I145" s="140"/>
      <c r="J145" s="140"/>
      <c r="K145" s="140"/>
      <c r="L145" s="145"/>
    </row>
    <row r="146" spans="1:12" x14ac:dyDescent="0.25">
      <c r="A146" s="121" t="s">
        <v>615</v>
      </c>
      <c r="B146" s="125" t="s">
        <v>366</v>
      </c>
      <c r="C146" s="126"/>
      <c r="D146" s="128" t="s">
        <v>616</v>
      </c>
      <c r="E146" s="129"/>
      <c r="F146" s="129"/>
      <c r="G146" s="129"/>
      <c r="H146" s="138">
        <v>10152057.689999999</v>
      </c>
      <c r="I146" s="138">
        <v>7363.24</v>
      </c>
      <c r="J146" s="138">
        <v>0</v>
      </c>
      <c r="K146" s="138">
        <v>10159420.93</v>
      </c>
      <c r="L146" s="143"/>
    </row>
    <row r="147" spans="1:12" x14ac:dyDescent="0.25">
      <c r="A147" s="121" t="s">
        <v>617</v>
      </c>
      <c r="B147" s="125" t="s">
        <v>366</v>
      </c>
      <c r="C147" s="126"/>
      <c r="D147" s="126"/>
      <c r="E147" s="128" t="s">
        <v>616</v>
      </c>
      <c r="F147" s="129"/>
      <c r="G147" s="129"/>
      <c r="H147" s="138">
        <v>10152057.689999999</v>
      </c>
      <c r="I147" s="138">
        <v>7363.24</v>
      </c>
      <c r="J147" s="138">
        <v>0</v>
      </c>
      <c r="K147" s="138">
        <v>10159420.93</v>
      </c>
      <c r="L147" s="143"/>
    </row>
    <row r="148" spans="1:12" x14ac:dyDescent="0.25">
      <c r="A148" s="121" t="s">
        <v>618</v>
      </c>
      <c r="B148" s="125" t="s">
        <v>366</v>
      </c>
      <c r="C148" s="126"/>
      <c r="D148" s="126"/>
      <c r="E148" s="126"/>
      <c r="F148" s="128" t="s">
        <v>619</v>
      </c>
      <c r="G148" s="129"/>
      <c r="H148" s="138">
        <v>10152057.689999999</v>
      </c>
      <c r="I148" s="138">
        <v>0</v>
      </c>
      <c r="J148" s="138">
        <v>0</v>
      </c>
      <c r="K148" s="138">
        <v>10152057.689999999</v>
      </c>
      <c r="L148" s="143"/>
    </row>
    <row r="149" spans="1:12" x14ac:dyDescent="0.25">
      <c r="A149" s="123" t="s">
        <v>620</v>
      </c>
      <c r="B149" s="125" t="s">
        <v>366</v>
      </c>
      <c r="C149" s="126"/>
      <c r="D149" s="126"/>
      <c r="E149" s="126"/>
      <c r="F149" s="126"/>
      <c r="G149" s="127" t="s">
        <v>491</v>
      </c>
      <c r="H149" s="139">
        <v>29585</v>
      </c>
      <c r="I149" s="139">
        <v>0</v>
      </c>
      <c r="J149" s="139">
        <v>0</v>
      </c>
      <c r="K149" s="139">
        <v>29585</v>
      </c>
      <c r="L149" s="144"/>
    </row>
    <row r="150" spans="1:12" x14ac:dyDescent="0.25">
      <c r="A150" s="123" t="s">
        <v>621</v>
      </c>
      <c r="B150" s="125" t="s">
        <v>366</v>
      </c>
      <c r="C150" s="126"/>
      <c r="D150" s="126"/>
      <c r="E150" s="126"/>
      <c r="F150" s="126"/>
      <c r="G150" s="127" t="s">
        <v>622</v>
      </c>
      <c r="H150" s="139">
        <v>1267564.69</v>
      </c>
      <c r="I150" s="139">
        <v>0</v>
      </c>
      <c r="J150" s="139">
        <v>0</v>
      </c>
      <c r="K150" s="139">
        <v>1267564.69</v>
      </c>
      <c r="L150" s="144"/>
    </row>
    <row r="151" spans="1:12" x14ac:dyDescent="0.25">
      <c r="A151" s="123" t="s">
        <v>623</v>
      </c>
      <c r="B151" s="125" t="s">
        <v>366</v>
      </c>
      <c r="C151" s="126"/>
      <c r="D151" s="126"/>
      <c r="E151" s="126"/>
      <c r="F151" s="126"/>
      <c r="G151" s="127" t="s">
        <v>624</v>
      </c>
      <c r="H151" s="139">
        <v>35000</v>
      </c>
      <c r="I151" s="139">
        <v>0</v>
      </c>
      <c r="J151" s="139">
        <v>0</v>
      </c>
      <c r="K151" s="139">
        <v>35000</v>
      </c>
      <c r="L151" s="144"/>
    </row>
    <row r="152" spans="1:12" x14ac:dyDescent="0.25">
      <c r="A152" s="123" t="s">
        <v>625</v>
      </c>
      <c r="B152" s="125" t="s">
        <v>366</v>
      </c>
      <c r="C152" s="126"/>
      <c r="D152" s="126"/>
      <c r="E152" s="126"/>
      <c r="F152" s="126"/>
      <c r="G152" s="127" t="s">
        <v>626</v>
      </c>
      <c r="H152" s="139">
        <v>150000</v>
      </c>
      <c r="I152" s="139">
        <v>0</v>
      </c>
      <c r="J152" s="139">
        <v>0</v>
      </c>
      <c r="K152" s="139">
        <v>150000</v>
      </c>
      <c r="L152" s="144"/>
    </row>
    <row r="153" spans="1:12" x14ac:dyDescent="0.25">
      <c r="A153" s="123" t="s">
        <v>627</v>
      </c>
      <c r="B153" s="125" t="s">
        <v>366</v>
      </c>
      <c r="C153" s="126"/>
      <c r="D153" s="126"/>
      <c r="E153" s="126"/>
      <c r="F153" s="126"/>
      <c r="G153" s="127" t="s">
        <v>628</v>
      </c>
      <c r="H153" s="139">
        <v>8172405</v>
      </c>
      <c r="I153" s="139">
        <v>0</v>
      </c>
      <c r="J153" s="139">
        <v>0</v>
      </c>
      <c r="K153" s="139">
        <v>8172405</v>
      </c>
      <c r="L153" s="144"/>
    </row>
    <row r="154" spans="1:12" x14ac:dyDescent="0.25">
      <c r="A154" s="123" t="s">
        <v>629</v>
      </c>
      <c r="B154" s="125" t="s">
        <v>366</v>
      </c>
      <c r="C154" s="126"/>
      <c r="D154" s="126"/>
      <c r="E154" s="126"/>
      <c r="F154" s="126"/>
      <c r="G154" s="127" t="s">
        <v>630</v>
      </c>
      <c r="H154" s="139">
        <v>497503</v>
      </c>
      <c r="I154" s="139">
        <v>0</v>
      </c>
      <c r="J154" s="139">
        <v>0</v>
      </c>
      <c r="K154" s="139">
        <v>497503</v>
      </c>
      <c r="L154" s="144"/>
    </row>
    <row r="155" spans="1:12" x14ac:dyDescent="0.25">
      <c r="A155" s="124" t="s">
        <v>366</v>
      </c>
      <c r="B155" s="125" t="s">
        <v>366</v>
      </c>
      <c r="C155" s="126"/>
      <c r="D155" s="126"/>
      <c r="E155" s="126"/>
      <c r="F155" s="126"/>
      <c r="G155" s="130" t="s">
        <v>366</v>
      </c>
      <c r="H155" s="140"/>
      <c r="I155" s="140"/>
      <c r="J155" s="140"/>
      <c r="K155" s="140"/>
      <c r="L155" s="145"/>
    </row>
    <row r="156" spans="1:12" x14ac:dyDescent="0.25">
      <c r="A156" s="121" t="s">
        <v>1105</v>
      </c>
      <c r="B156" s="125" t="s">
        <v>366</v>
      </c>
      <c r="C156" s="126"/>
      <c r="D156" s="126"/>
      <c r="E156" s="126"/>
      <c r="F156" s="128" t="s">
        <v>1106</v>
      </c>
      <c r="G156" s="129"/>
      <c r="H156" s="138">
        <v>0</v>
      </c>
      <c r="I156" s="138">
        <v>7363.24</v>
      </c>
      <c r="J156" s="138">
        <v>0</v>
      </c>
      <c r="K156" s="138">
        <v>7363.24</v>
      </c>
      <c r="L156" s="143"/>
    </row>
    <row r="157" spans="1:12" x14ac:dyDescent="0.25">
      <c r="A157" s="123" t="s">
        <v>1107</v>
      </c>
      <c r="B157" s="125" t="s">
        <v>366</v>
      </c>
      <c r="C157" s="126"/>
      <c r="D157" s="126"/>
      <c r="E157" s="126"/>
      <c r="F157" s="126"/>
      <c r="G157" s="127" t="s">
        <v>1108</v>
      </c>
      <c r="H157" s="139">
        <v>0</v>
      </c>
      <c r="I157" s="139">
        <v>7363.24</v>
      </c>
      <c r="J157" s="139">
        <v>0</v>
      </c>
      <c r="K157" s="139">
        <v>7363.24</v>
      </c>
      <c r="L157" s="144"/>
    </row>
    <row r="158" spans="1:12" x14ac:dyDescent="0.25">
      <c r="A158" s="124" t="s">
        <v>366</v>
      </c>
      <c r="B158" s="125" t="s">
        <v>366</v>
      </c>
      <c r="C158" s="126"/>
      <c r="D158" s="126"/>
      <c r="E158" s="126"/>
      <c r="F158" s="126"/>
      <c r="G158" s="130" t="s">
        <v>366</v>
      </c>
      <c r="H158" s="140"/>
      <c r="I158" s="140"/>
      <c r="J158" s="140"/>
      <c r="K158" s="140"/>
      <c r="L158" s="145"/>
    </row>
    <row r="159" spans="1:12" x14ac:dyDescent="0.25">
      <c r="A159" s="121" t="s">
        <v>631</v>
      </c>
      <c r="B159" s="128" t="s">
        <v>632</v>
      </c>
      <c r="C159" s="129"/>
      <c r="D159" s="129"/>
      <c r="E159" s="129"/>
      <c r="F159" s="129"/>
      <c r="G159" s="129"/>
      <c r="H159" s="138">
        <v>31885581.239999998</v>
      </c>
      <c r="I159" s="138">
        <v>4154545.99</v>
      </c>
      <c r="J159" s="138">
        <v>3488794.33</v>
      </c>
      <c r="K159" s="138">
        <v>31219829.579999998</v>
      </c>
      <c r="L159" s="143"/>
    </row>
    <row r="160" spans="1:12" x14ac:dyDescent="0.25">
      <c r="A160" s="121" t="s">
        <v>633</v>
      </c>
      <c r="B160" s="122" t="s">
        <v>366</v>
      </c>
      <c r="C160" s="128" t="s">
        <v>634</v>
      </c>
      <c r="D160" s="129"/>
      <c r="E160" s="129"/>
      <c r="F160" s="129"/>
      <c r="G160" s="129"/>
      <c r="H160" s="138">
        <v>11519764.109999999</v>
      </c>
      <c r="I160" s="138">
        <v>3851326.17</v>
      </c>
      <c r="J160" s="138">
        <v>3439351.78</v>
      </c>
      <c r="K160" s="138">
        <v>11107789.720000001</v>
      </c>
      <c r="L160" s="143"/>
    </row>
    <row r="161" spans="1:12" x14ac:dyDescent="0.25">
      <c r="A161" s="121" t="s">
        <v>635</v>
      </c>
      <c r="B161" s="125" t="s">
        <v>366</v>
      </c>
      <c r="C161" s="126"/>
      <c r="D161" s="128" t="s">
        <v>636</v>
      </c>
      <c r="E161" s="129"/>
      <c r="F161" s="129"/>
      <c r="G161" s="129"/>
      <c r="H161" s="138">
        <v>1207883.1399999999</v>
      </c>
      <c r="I161" s="138">
        <v>2296477.06</v>
      </c>
      <c r="J161" s="138">
        <v>2263353.84</v>
      </c>
      <c r="K161" s="138">
        <v>1174759.92</v>
      </c>
      <c r="L161" s="143"/>
    </row>
    <row r="162" spans="1:12" x14ac:dyDescent="0.25">
      <c r="A162" s="121" t="s">
        <v>637</v>
      </c>
      <c r="B162" s="125" t="s">
        <v>366</v>
      </c>
      <c r="C162" s="126"/>
      <c r="D162" s="126"/>
      <c r="E162" s="128" t="s">
        <v>638</v>
      </c>
      <c r="F162" s="129"/>
      <c r="G162" s="129"/>
      <c r="H162" s="138">
        <v>711015.1</v>
      </c>
      <c r="I162" s="138">
        <v>1410392.03</v>
      </c>
      <c r="J162" s="138">
        <v>1447464.59</v>
      </c>
      <c r="K162" s="138">
        <v>748087.66</v>
      </c>
      <c r="L162" s="143"/>
    </row>
    <row r="163" spans="1:12" x14ac:dyDescent="0.25">
      <c r="A163" s="121" t="s">
        <v>639</v>
      </c>
      <c r="B163" s="125" t="s">
        <v>366</v>
      </c>
      <c r="C163" s="126"/>
      <c r="D163" s="126"/>
      <c r="E163" s="126"/>
      <c r="F163" s="128" t="s">
        <v>638</v>
      </c>
      <c r="G163" s="129"/>
      <c r="H163" s="138">
        <v>711015.1</v>
      </c>
      <c r="I163" s="138">
        <v>1410392.03</v>
      </c>
      <c r="J163" s="138">
        <v>1447464.59</v>
      </c>
      <c r="K163" s="138">
        <v>748087.66</v>
      </c>
      <c r="L163" s="143"/>
    </row>
    <row r="164" spans="1:12" x14ac:dyDescent="0.25">
      <c r="A164" s="123" t="s">
        <v>640</v>
      </c>
      <c r="B164" s="125" t="s">
        <v>366</v>
      </c>
      <c r="C164" s="126"/>
      <c r="D164" s="126"/>
      <c r="E164" s="126"/>
      <c r="F164" s="126"/>
      <c r="G164" s="127" t="s">
        <v>641</v>
      </c>
      <c r="H164" s="139">
        <v>0</v>
      </c>
      <c r="I164" s="139">
        <v>498100.44</v>
      </c>
      <c r="J164" s="139">
        <v>498100.44</v>
      </c>
      <c r="K164" s="139">
        <v>0</v>
      </c>
      <c r="L164" s="144"/>
    </row>
    <row r="165" spans="1:12" x14ac:dyDescent="0.25">
      <c r="A165" s="123" t="s">
        <v>642</v>
      </c>
      <c r="B165" s="125" t="s">
        <v>366</v>
      </c>
      <c r="C165" s="126"/>
      <c r="D165" s="126"/>
      <c r="E165" s="126"/>
      <c r="F165" s="126"/>
      <c r="G165" s="127" t="s">
        <v>643</v>
      </c>
      <c r="H165" s="139">
        <v>626200.06999999995</v>
      </c>
      <c r="I165" s="139">
        <v>626200.06999999995</v>
      </c>
      <c r="J165" s="139">
        <v>620061.01</v>
      </c>
      <c r="K165" s="139">
        <v>620061.01</v>
      </c>
      <c r="L165" s="144"/>
    </row>
    <row r="166" spans="1:12" x14ac:dyDescent="0.25">
      <c r="A166" s="123" t="s">
        <v>644</v>
      </c>
      <c r="B166" s="125" t="s">
        <v>366</v>
      </c>
      <c r="C166" s="126"/>
      <c r="D166" s="126"/>
      <c r="E166" s="126"/>
      <c r="F166" s="126"/>
      <c r="G166" s="127" t="s">
        <v>645</v>
      </c>
      <c r="H166" s="139">
        <v>40590.379999999997</v>
      </c>
      <c r="I166" s="139">
        <v>40590.379999999997</v>
      </c>
      <c r="J166" s="139">
        <v>79655.490000000005</v>
      </c>
      <c r="K166" s="139">
        <v>79655.490000000005</v>
      </c>
      <c r="L166" s="144"/>
    </row>
    <row r="167" spans="1:12" x14ac:dyDescent="0.25">
      <c r="A167" s="123" t="s">
        <v>646</v>
      </c>
      <c r="B167" s="125" t="s">
        <v>366</v>
      </c>
      <c r="C167" s="126"/>
      <c r="D167" s="126"/>
      <c r="E167" s="126"/>
      <c r="F167" s="126"/>
      <c r="G167" s="127" t="s">
        <v>647</v>
      </c>
      <c r="H167" s="139">
        <v>0</v>
      </c>
      <c r="I167" s="139">
        <v>1094.94</v>
      </c>
      <c r="J167" s="139">
        <v>1094.94</v>
      </c>
      <c r="K167" s="139">
        <v>0</v>
      </c>
      <c r="L167" s="144"/>
    </row>
    <row r="168" spans="1:12" x14ac:dyDescent="0.25">
      <c r="A168" s="123" t="s">
        <v>648</v>
      </c>
      <c r="B168" s="125" t="s">
        <v>366</v>
      </c>
      <c r="C168" s="126"/>
      <c r="D168" s="126"/>
      <c r="E168" s="126"/>
      <c r="F168" s="126"/>
      <c r="G168" s="127" t="s">
        <v>649</v>
      </c>
      <c r="H168" s="139">
        <v>0</v>
      </c>
      <c r="I168" s="139">
        <v>30662.41</v>
      </c>
      <c r="J168" s="139">
        <v>30662.41</v>
      </c>
      <c r="K168" s="139">
        <v>0</v>
      </c>
      <c r="L168" s="144"/>
    </row>
    <row r="169" spans="1:12" x14ac:dyDescent="0.25">
      <c r="A169" s="123" t="s">
        <v>650</v>
      </c>
      <c r="B169" s="125" t="s">
        <v>366</v>
      </c>
      <c r="C169" s="126"/>
      <c r="D169" s="126"/>
      <c r="E169" s="126"/>
      <c r="F169" s="126"/>
      <c r="G169" s="127" t="s">
        <v>651</v>
      </c>
      <c r="H169" s="139">
        <v>44224.65</v>
      </c>
      <c r="I169" s="139">
        <v>213743.79</v>
      </c>
      <c r="J169" s="139">
        <v>217890.3</v>
      </c>
      <c r="K169" s="139">
        <v>48371.16</v>
      </c>
      <c r="L169" s="144"/>
    </row>
    <row r="170" spans="1:12" x14ac:dyDescent="0.25">
      <c r="A170" s="124" t="s">
        <v>366</v>
      </c>
      <c r="B170" s="125" t="s">
        <v>366</v>
      </c>
      <c r="C170" s="126"/>
      <c r="D170" s="126"/>
      <c r="E170" s="126"/>
      <c r="F170" s="126"/>
      <c r="G170" s="130" t="s">
        <v>366</v>
      </c>
      <c r="H170" s="140"/>
      <c r="I170" s="140"/>
      <c r="J170" s="140"/>
      <c r="K170" s="140"/>
      <c r="L170" s="145"/>
    </row>
    <row r="171" spans="1:12" x14ac:dyDescent="0.25">
      <c r="A171" s="121" t="s">
        <v>652</v>
      </c>
      <c r="B171" s="125" t="s">
        <v>366</v>
      </c>
      <c r="C171" s="126"/>
      <c r="D171" s="126"/>
      <c r="E171" s="128" t="s">
        <v>653</v>
      </c>
      <c r="F171" s="129"/>
      <c r="G171" s="129"/>
      <c r="H171" s="138">
        <v>158855.34</v>
      </c>
      <c r="I171" s="138">
        <v>161831.19</v>
      </c>
      <c r="J171" s="138">
        <v>173822.96</v>
      </c>
      <c r="K171" s="138">
        <v>170847.11</v>
      </c>
      <c r="L171" s="143"/>
    </row>
    <row r="172" spans="1:12" x14ac:dyDescent="0.25">
      <c r="A172" s="121" t="s">
        <v>654</v>
      </c>
      <c r="B172" s="125" t="s">
        <v>366</v>
      </c>
      <c r="C172" s="126"/>
      <c r="D172" s="126"/>
      <c r="E172" s="126"/>
      <c r="F172" s="128" t="s">
        <v>653</v>
      </c>
      <c r="G172" s="129"/>
      <c r="H172" s="138">
        <v>158855.34</v>
      </c>
      <c r="I172" s="138">
        <v>161831.19</v>
      </c>
      <c r="J172" s="138">
        <v>173822.96</v>
      </c>
      <c r="K172" s="138">
        <v>170847.11</v>
      </c>
      <c r="L172" s="143"/>
    </row>
    <row r="173" spans="1:12" x14ac:dyDescent="0.25">
      <c r="A173" s="123" t="s">
        <v>655</v>
      </c>
      <c r="B173" s="125" t="s">
        <v>366</v>
      </c>
      <c r="C173" s="126"/>
      <c r="D173" s="126"/>
      <c r="E173" s="126"/>
      <c r="F173" s="126"/>
      <c r="G173" s="127" t="s">
        <v>656</v>
      </c>
      <c r="H173" s="139">
        <v>122467.43</v>
      </c>
      <c r="I173" s="139">
        <v>125443.28</v>
      </c>
      <c r="J173" s="139">
        <v>128542.98</v>
      </c>
      <c r="K173" s="139">
        <v>125567.13</v>
      </c>
      <c r="L173" s="144"/>
    </row>
    <row r="174" spans="1:12" x14ac:dyDescent="0.25">
      <c r="A174" s="123" t="s">
        <v>657</v>
      </c>
      <c r="B174" s="125" t="s">
        <v>366</v>
      </c>
      <c r="C174" s="126"/>
      <c r="D174" s="126"/>
      <c r="E174" s="126"/>
      <c r="F174" s="126"/>
      <c r="G174" s="127" t="s">
        <v>658</v>
      </c>
      <c r="H174" s="139">
        <v>28935.5</v>
      </c>
      <c r="I174" s="139">
        <v>28935.5</v>
      </c>
      <c r="J174" s="139">
        <v>30153.14</v>
      </c>
      <c r="K174" s="139">
        <v>30153.14</v>
      </c>
      <c r="L174" s="144"/>
    </row>
    <row r="175" spans="1:12" x14ac:dyDescent="0.25">
      <c r="A175" s="123" t="s">
        <v>661</v>
      </c>
      <c r="B175" s="125" t="s">
        <v>366</v>
      </c>
      <c r="C175" s="126"/>
      <c r="D175" s="126"/>
      <c r="E175" s="126"/>
      <c r="F175" s="126"/>
      <c r="G175" s="127" t="s">
        <v>662</v>
      </c>
      <c r="H175" s="139">
        <v>3577.45</v>
      </c>
      <c r="I175" s="139">
        <v>3577.45</v>
      </c>
      <c r="J175" s="139">
        <v>3759.35</v>
      </c>
      <c r="K175" s="139">
        <v>3759.35</v>
      </c>
      <c r="L175" s="144"/>
    </row>
    <row r="176" spans="1:12" x14ac:dyDescent="0.25">
      <c r="A176" s="123" t="s">
        <v>663</v>
      </c>
      <c r="B176" s="125" t="s">
        <v>366</v>
      </c>
      <c r="C176" s="126"/>
      <c r="D176" s="126"/>
      <c r="E176" s="126"/>
      <c r="F176" s="126"/>
      <c r="G176" s="127" t="s">
        <v>664</v>
      </c>
      <c r="H176" s="139">
        <v>3874.96</v>
      </c>
      <c r="I176" s="139">
        <v>3874.96</v>
      </c>
      <c r="J176" s="139">
        <v>11367.49</v>
      </c>
      <c r="K176" s="139">
        <v>11367.49</v>
      </c>
      <c r="L176" s="144"/>
    </row>
    <row r="177" spans="1:12" x14ac:dyDescent="0.25">
      <c r="A177" s="124" t="s">
        <v>366</v>
      </c>
      <c r="B177" s="125" t="s">
        <v>366</v>
      </c>
      <c r="C177" s="126"/>
      <c r="D177" s="126"/>
      <c r="E177" s="126"/>
      <c r="F177" s="126"/>
      <c r="G177" s="130" t="s">
        <v>366</v>
      </c>
      <c r="H177" s="140"/>
      <c r="I177" s="140"/>
      <c r="J177" s="140"/>
      <c r="K177" s="140"/>
      <c r="L177" s="145"/>
    </row>
    <row r="178" spans="1:12" x14ac:dyDescent="0.25">
      <c r="A178" s="121" t="s">
        <v>665</v>
      </c>
      <c r="B178" s="125" t="s">
        <v>366</v>
      </c>
      <c r="C178" s="126"/>
      <c r="D178" s="126"/>
      <c r="E178" s="128" t="s">
        <v>666</v>
      </c>
      <c r="F178" s="129"/>
      <c r="G178" s="129"/>
      <c r="H178" s="138">
        <v>53195.41</v>
      </c>
      <c r="I178" s="138">
        <v>53372.78</v>
      </c>
      <c r="J178" s="138">
        <v>74997.66</v>
      </c>
      <c r="K178" s="138">
        <v>74820.289999999994</v>
      </c>
      <c r="L178" s="143"/>
    </row>
    <row r="179" spans="1:12" x14ac:dyDescent="0.25">
      <c r="A179" s="121" t="s">
        <v>667</v>
      </c>
      <c r="B179" s="125" t="s">
        <v>366</v>
      </c>
      <c r="C179" s="126"/>
      <c r="D179" s="126"/>
      <c r="E179" s="126"/>
      <c r="F179" s="128" t="s">
        <v>666</v>
      </c>
      <c r="G179" s="129"/>
      <c r="H179" s="138">
        <v>53195.41</v>
      </c>
      <c r="I179" s="138">
        <v>53372.78</v>
      </c>
      <c r="J179" s="138">
        <v>74997.66</v>
      </c>
      <c r="K179" s="138">
        <v>74820.289999999994</v>
      </c>
      <c r="L179" s="143"/>
    </row>
    <row r="180" spans="1:12" x14ac:dyDescent="0.25">
      <c r="A180" s="123" t="s">
        <v>668</v>
      </c>
      <c r="B180" s="125" t="s">
        <v>366</v>
      </c>
      <c r="C180" s="126"/>
      <c r="D180" s="126"/>
      <c r="E180" s="126"/>
      <c r="F180" s="126"/>
      <c r="G180" s="127" t="s">
        <v>669</v>
      </c>
      <c r="H180" s="139">
        <v>6912.33</v>
      </c>
      <c r="I180" s="139">
        <v>6948.75</v>
      </c>
      <c r="J180" s="139">
        <v>3269.38</v>
      </c>
      <c r="K180" s="139">
        <v>3232.96</v>
      </c>
      <c r="L180" s="144"/>
    </row>
    <row r="181" spans="1:12" x14ac:dyDescent="0.25">
      <c r="A181" s="123" t="s">
        <v>670</v>
      </c>
      <c r="B181" s="125" t="s">
        <v>366</v>
      </c>
      <c r="C181" s="126"/>
      <c r="D181" s="126"/>
      <c r="E181" s="126"/>
      <c r="F181" s="126"/>
      <c r="G181" s="127" t="s">
        <v>671</v>
      </c>
      <c r="H181" s="139">
        <v>22245.26</v>
      </c>
      <c r="I181" s="139">
        <v>22546.19</v>
      </c>
      <c r="J181" s="139">
        <v>25771.01</v>
      </c>
      <c r="K181" s="139">
        <v>25470.080000000002</v>
      </c>
      <c r="L181" s="144"/>
    </row>
    <row r="182" spans="1:12" x14ac:dyDescent="0.25">
      <c r="A182" s="123" t="s">
        <v>672</v>
      </c>
      <c r="B182" s="125" t="s">
        <v>366</v>
      </c>
      <c r="C182" s="126"/>
      <c r="D182" s="126"/>
      <c r="E182" s="126"/>
      <c r="F182" s="126"/>
      <c r="G182" s="127" t="s">
        <v>673</v>
      </c>
      <c r="H182" s="139">
        <v>0</v>
      </c>
      <c r="I182" s="139">
        <v>0</v>
      </c>
      <c r="J182" s="139">
        <v>139.91</v>
      </c>
      <c r="K182" s="139">
        <v>139.91</v>
      </c>
      <c r="L182" s="144"/>
    </row>
    <row r="183" spans="1:12" x14ac:dyDescent="0.25">
      <c r="A183" s="123" t="s">
        <v>674</v>
      </c>
      <c r="B183" s="125" t="s">
        <v>366</v>
      </c>
      <c r="C183" s="126"/>
      <c r="D183" s="126"/>
      <c r="E183" s="126"/>
      <c r="F183" s="126"/>
      <c r="G183" s="127" t="s">
        <v>675</v>
      </c>
      <c r="H183" s="139">
        <v>848.29</v>
      </c>
      <c r="I183" s="139">
        <v>848.29</v>
      </c>
      <c r="J183" s="139">
        <v>2386.4299999999998</v>
      </c>
      <c r="K183" s="139">
        <v>2386.4299999999998</v>
      </c>
      <c r="L183" s="144"/>
    </row>
    <row r="184" spans="1:12" x14ac:dyDescent="0.25">
      <c r="A184" s="123" t="s">
        <v>676</v>
      </c>
      <c r="B184" s="125" t="s">
        <v>366</v>
      </c>
      <c r="C184" s="126"/>
      <c r="D184" s="126"/>
      <c r="E184" s="126"/>
      <c r="F184" s="126"/>
      <c r="G184" s="127" t="s">
        <v>677</v>
      </c>
      <c r="H184" s="139">
        <v>9748.9500000000007</v>
      </c>
      <c r="I184" s="139">
        <v>9588.9699999999993</v>
      </c>
      <c r="J184" s="139">
        <v>11602.87</v>
      </c>
      <c r="K184" s="139">
        <v>11762.85</v>
      </c>
      <c r="L184" s="144"/>
    </row>
    <row r="185" spans="1:12" x14ac:dyDescent="0.25">
      <c r="A185" s="123" t="s">
        <v>678</v>
      </c>
      <c r="B185" s="125" t="s">
        <v>366</v>
      </c>
      <c r="C185" s="126"/>
      <c r="D185" s="126"/>
      <c r="E185" s="126"/>
      <c r="F185" s="126"/>
      <c r="G185" s="127" t="s">
        <v>679</v>
      </c>
      <c r="H185" s="139">
        <v>7220.4</v>
      </c>
      <c r="I185" s="139">
        <v>7220.4</v>
      </c>
      <c r="J185" s="139">
        <v>22067.07</v>
      </c>
      <c r="K185" s="139">
        <v>22067.07</v>
      </c>
      <c r="L185" s="144"/>
    </row>
    <row r="186" spans="1:12" x14ac:dyDescent="0.25">
      <c r="A186" s="123" t="s">
        <v>680</v>
      </c>
      <c r="B186" s="125" t="s">
        <v>366</v>
      </c>
      <c r="C186" s="126"/>
      <c r="D186" s="126"/>
      <c r="E186" s="126"/>
      <c r="F186" s="126"/>
      <c r="G186" s="127" t="s">
        <v>681</v>
      </c>
      <c r="H186" s="139">
        <v>1795.57</v>
      </c>
      <c r="I186" s="139">
        <v>1795.57</v>
      </c>
      <c r="J186" s="139">
        <v>4723.17</v>
      </c>
      <c r="K186" s="139">
        <v>4723.17</v>
      </c>
      <c r="L186" s="144"/>
    </row>
    <row r="187" spans="1:12" x14ac:dyDescent="0.25">
      <c r="A187" s="123" t="s">
        <v>682</v>
      </c>
      <c r="B187" s="125" t="s">
        <v>366</v>
      </c>
      <c r="C187" s="126"/>
      <c r="D187" s="126"/>
      <c r="E187" s="126"/>
      <c r="F187" s="126"/>
      <c r="G187" s="127" t="s">
        <v>683</v>
      </c>
      <c r="H187" s="139">
        <v>624.99</v>
      </c>
      <c r="I187" s="139">
        <v>624.99</v>
      </c>
      <c r="J187" s="139">
        <v>1833.46</v>
      </c>
      <c r="K187" s="139">
        <v>1833.46</v>
      </c>
      <c r="L187" s="144"/>
    </row>
    <row r="188" spans="1:12" x14ac:dyDescent="0.25">
      <c r="A188" s="123" t="s">
        <v>684</v>
      </c>
      <c r="B188" s="125" t="s">
        <v>366</v>
      </c>
      <c r="C188" s="126"/>
      <c r="D188" s="126"/>
      <c r="E188" s="126"/>
      <c r="F188" s="126"/>
      <c r="G188" s="127" t="s">
        <v>685</v>
      </c>
      <c r="H188" s="139">
        <v>3799.62</v>
      </c>
      <c r="I188" s="139">
        <v>3799.62</v>
      </c>
      <c r="J188" s="139">
        <v>3204.36</v>
      </c>
      <c r="K188" s="139">
        <v>3204.36</v>
      </c>
      <c r="L188" s="144"/>
    </row>
    <row r="189" spans="1:12" x14ac:dyDescent="0.25">
      <c r="A189" s="124" t="s">
        <v>366</v>
      </c>
      <c r="B189" s="125" t="s">
        <v>366</v>
      </c>
      <c r="C189" s="126"/>
      <c r="D189" s="126"/>
      <c r="E189" s="126"/>
      <c r="F189" s="126"/>
      <c r="G189" s="130" t="s">
        <v>366</v>
      </c>
      <c r="H189" s="140"/>
      <c r="I189" s="140"/>
      <c r="J189" s="140"/>
      <c r="K189" s="140"/>
      <c r="L189" s="145"/>
    </row>
    <row r="190" spans="1:12" x14ac:dyDescent="0.25">
      <c r="A190" s="121" t="s">
        <v>686</v>
      </c>
      <c r="B190" s="125" t="s">
        <v>366</v>
      </c>
      <c r="C190" s="126"/>
      <c r="D190" s="126"/>
      <c r="E190" s="128" t="s">
        <v>687</v>
      </c>
      <c r="F190" s="129"/>
      <c r="G190" s="129"/>
      <c r="H190" s="138">
        <v>283406.19</v>
      </c>
      <c r="I190" s="138">
        <v>669564.96</v>
      </c>
      <c r="J190" s="138">
        <v>567051.35</v>
      </c>
      <c r="K190" s="138">
        <v>180892.58</v>
      </c>
      <c r="L190" s="143"/>
    </row>
    <row r="191" spans="1:12" x14ac:dyDescent="0.25">
      <c r="A191" s="121" t="s">
        <v>688</v>
      </c>
      <c r="B191" s="125" t="s">
        <v>366</v>
      </c>
      <c r="C191" s="126"/>
      <c r="D191" s="126"/>
      <c r="E191" s="126"/>
      <c r="F191" s="128" t="s">
        <v>687</v>
      </c>
      <c r="G191" s="129"/>
      <c r="H191" s="138">
        <v>283406.19</v>
      </c>
      <c r="I191" s="138">
        <v>669564.96</v>
      </c>
      <c r="J191" s="138">
        <v>567051.35</v>
      </c>
      <c r="K191" s="138">
        <v>180892.58</v>
      </c>
      <c r="L191" s="143"/>
    </row>
    <row r="192" spans="1:12" x14ac:dyDescent="0.25">
      <c r="A192" s="123" t="s">
        <v>689</v>
      </c>
      <c r="B192" s="125" t="s">
        <v>366</v>
      </c>
      <c r="C192" s="126"/>
      <c r="D192" s="126"/>
      <c r="E192" s="126"/>
      <c r="F192" s="126"/>
      <c r="G192" s="127" t="s">
        <v>690</v>
      </c>
      <c r="H192" s="139">
        <v>203706.17</v>
      </c>
      <c r="I192" s="139">
        <v>646495.09</v>
      </c>
      <c r="J192" s="139">
        <v>567051.35</v>
      </c>
      <c r="K192" s="139">
        <v>124262.43</v>
      </c>
      <c r="L192" s="144"/>
    </row>
    <row r="193" spans="1:12" x14ac:dyDescent="0.25">
      <c r="A193" s="123" t="s">
        <v>691</v>
      </c>
      <c r="B193" s="125" t="s">
        <v>366</v>
      </c>
      <c r="C193" s="126"/>
      <c r="D193" s="126"/>
      <c r="E193" s="126"/>
      <c r="F193" s="126"/>
      <c r="G193" s="127" t="s">
        <v>692</v>
      </c>
      <c r="H193" s="139">
        <v>79700.02</v>
      </c>
      <c r="I193" s="139">
        <v>23069.87</v>
      </c>
      <c r="J193" s="139">
        <v>0</v>
      </c>
      <c r="K193" s="139">
        <v>56630.15</v>
      </c>
      <c r="L193" s="144"/>
    </row>
    <row r="194" spans="1:12" x14ac:dyDescent="0.25">
      <c r="A194" s="124" t="s">
        <v>366</v>
      </c>
      <c r="B194" s="125" t="s">
        <v>366</v>
      </c>
      <c r="C194" s="126"/>
      <c r="D194" s="126"/>
      <c r="E194" s="126"/>
      <c r="F194" s="126"/>
      <c r="G194" s="130" t="s">
        <v>366</v>
      </c>
      <c r="H194" s="140"/>
      <c r="I194" s="140"/>
      <c r="J194" s="140"/>
      <c r="K194" s="140"/>
      <c r="L194" s="145"/>
    </row>
    <row r="195" spans="1:12" x14ac:dyDescent="0.25">
      <c r="A195" s="121" t="s">
        <v>693</v>
      </c>
      <c r="B195" s="125" t="s">
        <v>366</v>
      </c>
      <c r="C195" s="126"/>
      <c r="D195" s="126"/>
      <c r="E195" s="128" t="s">
        <v>447</v>
      </c>
      <c r="F195" s="129"/>
      <c r="G195" s="129"/>
      <c r="H195" s="138">
        <v>1411.1</v>
      </c>
      <c r="I195" s="138">
        <v>1316.1</v>
      </c>
      <c r="J195" s="138">
        <v>17.28</v>
      </c>
      <c r="K195" s="138">
        <v>112.28</v>
      </c>
      <c r="L195" s="143"/>
    </row>
    <row r="196" spans="1:12" x14ac:dyDescent="0.25">
      <c r="A196" s="121" t="s">
        <v>694</v>
      </c>
      <c r="B196" s="125" t="s">
        <v>366</v>
      </c>
      <c r="C196" s="126"/>
      <c r="D196" s="126"/>
      <c r="E196" s="126"/>
      <c r="F196" s="128" t="s">
        <v>447</v>
      </c>
      <c r="G196" s="129"/>
      <c r="H196" s="138">
        <v>1411.1</v>
      </c>
      <c r="I196" s="138">
        <v>1316.1</v>
      </c>
      <c r="J196" s="138">
        <v>17.28</v>
      </c>
      <c r="K196" s="138">
        <v>112.28</v>
      </c>
      <c r="L196" s="143"/>
    </row>
    <row r="197" spans="1:12" x14ac:dyDescent="0.25">
      <c r="A197" s="123" t="s">
        <v>695</v>
      </c>
      <c r="B197" s="125" t="s">
        <v>366</v>
      </c>
      <c r="C197" s="126"/>
      <c r="D197" s="126"/>
      <c r="E197" s="126"/>
      <c r="F197" s="126"/>
      <c r="G197" s="127" t="s">
        <v>696</v>
      </c>
      <c r="H197" s="139">
        <v>95.5</v>
      </c>
      <c r="I197" s="139">
        <v>0.5</v>
      </c>
      <c r="J197" s="139">
        <v>17.28</v>
      </c>
      <c r="K197" s="139">
        <v>112.28</v>
      </c>
      <c r="L197" s="144"/>
    </row>
    <row r="198" spans="1:12" x14ac:dyDescent="0.25">
      <c r="A198" s="123" t="s">
        <v>697</v>
      </c>
      <c r="B198" s="125" t="s">
        <v>366</v>
      </c>
      <c r="C198" s="126"/>
      <c r="D198" s="126"/>
      <c r="E198" s="126"/>
      <c r="F198" s="126"/>
      <c r="G198" s="127" t="s">
        <v>456</v>
      </c>
      <c r="H198" s="139">
        <v>1315.6</v>
      </c>
      <c r="I198" s="139">
        <v>1315.6</v>
      </c>
      <c r="J198" s="139">
        <v>0</v>
      </c>
      <c r="K198" s="139">
        <v>0</v>
      </c>
      <c r="L198" s="144"/>
    </row>
    <row r="199" spans="1:12" x14ac:dyDescent="0.25">
      <c r="A199" s="121" t="s">
        <v>366</v>
      </c>
      <c r="B199" s="125" t="s">
        <v>366</v>
      </c>
      <c r="C199" s="126"/>
      <c r="D199" s="126"/>
      <c r="E199" s="128" t="s">
        <v>366</v>
      </c>
      <c r="F199" s="129"/>
      <c r="G199" s="129"/>
      <c r="H199" s="137"/>
      <c r="I199" s="137"/>
      <c r="J199" s="137"/>
      <c r="K199" s="137"/>
      <c r="L199" s="129"/>
    </row>
    <row r="200" spans="1:12" x14ac:dyDescent="0.25">
      <c r="A200" s="121" t="s">
        <v>698</v>
      </c>
      <c r="B200" s="125" t="s">
        <v>366</v>
      </c>
      <c r="C200" s="126"/>
      <c r="D200" s="128" t="s">
        <v>699</v>
      </c>
      <c r="E200" s="129"/>
      <c r="F200" s="129"/>
      <c r="G200" s="129"/>
      <c r="H200" s="138">
        <v>10311880.970000001</v>
      </c>
      <c r="I200" s="138">
        <v>1554849.11</v>
      </c>
      <c r="J200" s="138">
        <v>1175997.94</v>
      </c>
      <c r="K200" s="138">
        <v>9933029.8000000007</v>
      </c>
      <c r="L200" s="143"/>
    </row>
    <row r="201" spans="1:12" x14ac:dyDescent="0.25">
      <c r="A201" s="121" t="s">
        <v>700</v>
      </c>
      <c r="B201" s="125" t="s">
        <v>366</v>
      </c>
      <c r="C201" s="126"/>
      <c r="D201" s="126"/>
      <c r="E201" s="128" t="s">
        <v>699</v>
      </c>
      <c r="F201" s="129"/>
      <c r="G201" s="129"/>
      <c r="H201" s="138">
        <v>10311880.970000001</v>
      </c>
      <c r="I201" s="138">
        <v>1554849.11</v>
      </c>
      <c r="J201" s="138">
        <v>1175997.94</v>
      </c>
      <c r="K201" s="138">
        <v>9933029.8000000007</v>
      </c>
      <c r="L201" s="143"/>
    </row>
    <row r="202" spans="1:12" x14ac:dyDescent="0.25">
      <c r="A202" s="121" t="s">
        <v>701</v>
      </c>
      <c r="B202" s="125" t="s">
        <v>366</v>
      </c>
      <c r="C202" s="126"/>
      <c r="D202" s="126"/>
      <c r="E202" s="126"/>
      <c r="F202" s="128" t="s">
        <v>699</v>
      </c>
      <c r="G202" s="129"/>
      <c r="H202" s="138">
        <v>10311880.970000001</v>
      </c>
      <c r="I202" s="138">
        <v>1554849.11</v>
      </c>
      <c r="J202" s="138">
        <v>1175997.94</v>
      </c>
      <c r="K202" s="138">
        <v>9933029.8000000007</v>
      </c>
      <c r="L202" s="143"/>
    </row>
    <row r="203" spans="1:12" x14ac:dyDescent="0.25">
      <c r="A203" s="123" t="s">
        <v>702</v>
      </c>
      <c r="B203" s="125" t="s">
        <v>366</v>
      </c>
      <c r="C203" s="126"/>
      <c r="D203" s="126"/>
      <c r="E203" s="126"/>
      <c r="F203" s="126"/>
      <c r="G203" s="127" t="s">
        <v>703</v>
      </c>
      <c r="H203" s="139">
        <v>10311880.970000001</v>
      </c>
      <c r="I203" s="139">
        <v>1554849.11</v>
      </c>
      <c r="J203" s="139">
        <v>1175997.94</v>
      </c>
      <c r="K203" s="139">
        <v>9933029.8000000007</v>
      </c>
      <c r="L203" s="144"/>
    </row>
    <row r="204" spans="1:12" x14ac:dyDescent="0.25">
      <c r="A204" s="121" t="s">
        <v>366</v>
      </c>
      <c r="B204" s="125" t="s">
        <v>366</v>
      </c>
      <c r="C204" s="126"/>
      <c r="D204" s="128" t="s">
        <v>366</v>
      </c>
      <c r="E204" s="129"/>
      <c r="F204" s="129"/>
      <c r="G204" s="129"/>
      <c r="H204" s="137"/>
      <c r="I204" s="137"/>
      <c r="J204" s="137"/>
      <c r="K204" s="137"/>
      <c r="L204" s="129"/>
    </row>
    <row r="205" spans="1:12" x14ac:dyDescent="0.25">
      <c r="A205" s="121" t="s">
        <v>704</v>
      </c>
      <c r="B205" s="122" t="s">
        <v>366</v>
      </c>
      <c r="C205" s="128" t="s">
        <v>705</v>
      </c>
      <c r="D205" s="129"/>
      <c r="E205" s="129"/>
      <c r="F205" s="129"/>
      <c r="G205" s="129"/>
      <c r="H205" s="138">
        <v>20829557.829999998</v>
      </c>
      <c r="I205" s="138">
        <v>303219.82</v>
      </c>
      <c r="J205" s="138">
        <v>49442.55</v>
      </c>
      <c r="K205" s="138">
        <v>20575780.559999999</v>
      </c>
      <c r="L205" s="143"/>
    </row>
    <row r="206" spans="1:12" x14ac:dyDescent="0.25">
      <c r="A206" s="121" t="s">
        <v>706</v>
      </c>
      <c r="B206" s="125" t="s">
        <v>366</v>
      </c>
      <c r="C206" s="126"/>
      <c r="D206" s="128" t="s">
        <v>707</v>
      </c>
      <c r="E206" s="129"/>
      <c r="F206" s="129"/>
      <c r="G206" s="129"/>
      <c r="H206" s="138">
        <v>10677500.140000001</v>
      </c>
      <c r="I206" s="138">
        <v>303219.82</v>
      </c>
      <c r="J206" s="138">
        <v>42079.31</v>
      </c>
      <c r="K206" s="138">
        <v>10416359.630000001</v>
      </c>
      <c r="L206" s="143"/>
    </row>
    <row r="207" spans="1:12" x14ac:dyDescent="0.25">
      <c r="A207" s="121" t="s">
        <v>708</v>
      </c>
      <c r="B207" s="125" t="s">
        <v>366</v>
      </c>
      <c r="C207" s="126"/>
      <c r="D207" s="126"/>
      <c r="E207" s="128" t="s">
        <v>709</v>
      </c>
      <c r="F207" s="129"/>
      <c r="G207" s="129"/>
      <c r="H207" s="138">
        <v>10296032.15</v>
      </c>
      <c r="I207" s="138">
        <v>256433.27</v>
      </c>
      <c r="J207" s="138">
        <v>0</v>
      </c>
      <c r="K207" s="138">
        <v>10039598.880000001</v>
      </c>
      <c r="L207" s="143"/>
    </row>
    <row r="208" spans="1:12" x14ac:dyDescent="0.25">
      <c r="A208" s="121" t="s">
        <v>710</v>
      </c>
      <c r="B208" s="125" t="s">
        <v>366</v>
      </c>
      <c r="C208" s="126"/>
      <c r="D208" s="126"/>
      <c r="E208" s="126"/>
      <c r="F208" s="128" t="s">
        <v>709</v>
      </c>
      <c r="G208" s="129"/>
      <c r="H208" s="138">
        <v>10296032.15</v>
      </c>
      <c r="I208" s="138">
        <v>256433.27</v>
      </c>
      <c r="J208" s="138">
        <v>0</v>
      </c>
      <c r="K208" s="138">
        <v>10039598.880000001</v>
      </c>
      <c r="L208" s="143"/>
    </row>
    <row r="209" spans="1:12" x14ac:dyDescent="0.25">
      <c r="A209" s="123" t="s">
        <v>711</v>
      </c>
      <c r="B209" s="125" t="s">
        <v>366</v>
      </c>
      <c r="C209" s="126"/>
      <c r="D209" s="126"/>
      <c r="E209" s="126"/>
      <c r="F209" s="126"/>
      <c r="G209" s="127" t="s">
        <v>712</v>
      </c>
      <c r="H209" s="139">
        <v>8599780.7100000009</v>
      </c>
      <c r="I209" s="139">
        <v>217003.45</v>
      </c>
      <c r="J209" s="139">
        <v>0</v>
      </c>
      <c r="K209" s="139">
        <v>8382777.2599999998</v>
      </c>
      <c r="L209" s="144"/>
    </row>
    <row r="210" spans="1:12" x14ac:dyDescent="0.25">
      <c r="A210" s="123" t="s">
        <v>713</v>
      </c>
      <c r="B210" s="125" t="s">
        <v>366</v>
      </c>
      <c r="C210" s="126"/>
      <c r="D210" s="126"/>
      <c r="E210" s="126"/>
      <c r="F210" s="126"/>
      <c r="G210" s="127" t="s">
        <v>714</v>
      </c>
      <c r="H210" s="139">
        <v>279617.88</v>
      </c>
      <c r="I210" s="139">
        <v>8906.43</v>
      </c>
      <c r="J210" s="139">
        <v>0</v>
      </c>
      <c r="K210" s="139">
        <v>270711.45</v>
      </c>
      <c r="L210" s="144"/>
    </row>
    <row r="211" spans="1:12" x14ac:dyDescent="0.25">
      <c r="A211" s="123" t="s">
        <v>715</v>
      </c>
      <c r="B211" s="125" t="s">
        <v>366</v>
      </c>
      <c r="C211" s="126"/>
      <c r="D211" s="126"/>
      <c r="E211" s="126"/>
      <c r="F211" s="126"/>
      <c r="G211" s="127" t="s">
        <v>716</v>
      </c>
      <c r="H211" s="139">
        <v>31160.32</v>
      </c>
      <c r="I211" s="139">
        <v>430.78</v>
      </c>
      <c r="J211" s="139">
        <v>0</v>
      </c>
      <c r="K211" s="139">
        <v>30729.54</v>
      </c>
      <c r="L211" s="144"/>
    </row>
    <row r="212" spans="1:12" x14ac:dyDescent="0.25">
      <c r="A212" s="123" t="s">
        <v>717</v>
      </c>
      <c r="B212" s="125" t="s">
        <v>366</v>
      </c>
      <c r="C212" s="126"/>
      <c r="D212" s="126"/>
      <c r="E212" s="126"/>
      <c r="F212" s="126"/>
      <c r="G212" s="127" t="s">
        <v>718</v>
      </c>
      <c r="H212" s="139">
        <v>317479.32</v>
      </c>
      <c r="I212" s="139">
        <v>7170.21</v>
      </c>
      <c r="J212" s="139">
        <v>0</v>
      </c>
      <c r="K212" s="139">
        <v>310309.11</v>
      </c>
      <c r="L212" s="144"/>
    </row>
    <row r="213" spans="1:12" x14ac:dyDescent="0.25">
      <c r="A213" s="123" t="s">
        <v>719</v>
      </c>
      <c r="B213" s="125" t="s">
        <v>366</v>
      </c>
      <c r="C213" s="126"/>
      <c r="D213" s="126"/>
      <c r="E213" s="126"/>
      <c r="F213" s="126"/>
      <c r="G213" s="127" t="s">
        <v>720</v>
      </c>
      <c r="H213" s="139">
        <v>249847.56</v>
      </c>
      <c r="I213" s="139">
        <v>6131</v>
      </c>
      <c r="J213" s="139">
        <v>0</v>
      </c>
      <c r="K213" s="139">
        <v>243716.56</v>
      </c>
      <c r="L213" s="144"/>
    </row>
    <row r="214" spans="1:12" x14ac:dyDescent="0.25">
      <c r="A214" s="123" t="s">
        <v>721</v>
      </c>
      <c r="B214" s="125" t="s">
        <v>366</v>
      </c>
      <c r="C214" s="126"/>
      <c r="D214" s="126"/>
      <c r="E214" s="126"/>
      <c r="F214" s="126"/>
      <c r="G214" s="127" t="s">
        <v>722</v>
      </c>
      <c r="H214" s="139">
        <v>818146.36</v>
      </c>
      <c r="I214" s="139">
        <v>16791.400000000001</v>
      </c>
      <c r="J214" s="139">
        <v>0</v>
      </c>
      <c r="K214" s="139">
        <v>801354.96</v>
      </c>
      <c r="L214" s="144"/>
    </row>
    <row r="215" spans="1:12" x14ac:dyDescent="0.25">
      <c r="A215" s="124" t="s">
        <v>366</v>
      </c>
      <c r="B215" s="125" t="s">
        <v>366</v>
      </c>
      <c r="C215" s="126"/>
      <c r="D215" s="126"/>
      <c r="E215" s="126"/>
      <c r="F215" s="126"/>
      <c r="G215" s="130" t="s">
        <v>366</v>
      </c>
      <c r="H215" s="140"/>
      <c r="I215" s="140"/>
      <c r="J215" s="140"/>
      <c r="K215" s="140"/>
      <c r="L215" s="145"/>
    </row>
    <row r="216" spans="1:12" x14ac:dyDescent="0.25">
      <c r="A216" s="121" t="s">
        <v>723</v>
      </c>
      <c r="B216" s="125" t="s">
        <v>366</v>
      </c>
      <c r="C216" s="126"/>
      <c r="D216" s="126"/>
      <c r="E216" s="128" t="s">
        <v>724</v>
      </c>
      <c r="F216" s="129"/>
      <c r="G216" s="129"/>
      <c r="H216" s="138">
        <v>280358.12</v>
      </c>
      <c r="I216" s="138">
        <v>5212.78</v>
      </c>
      <c r="J216" s="138">
        <v>0</v>
      </c>
      <c r="K216" s="138">
        <v>275145.34000000003</v>
      </c>
      <c r="L216" s="143"/>
    </row>
    <row r="217" spans="1:12" x14ac:dyDescent="0.25">
      <c r="A217" s="121" t="s">
        <v>725</v>
      </c>
      <c r="B217" s="125" t="s">
        <v>366</v>
      </c>
      <c r="C217" s="126"/>
      <c r="D217" s="126"/>
      <c r="E217" s="126"/>
      <c r="F217" s="128" t="s">
        <v>724</v>
      </c>
      <c r="G217" s="129"/>
      <c r="H217" s="138">
        <v>280358.12</v>
      </c>
      <c r="I217" s="138">
        <v>5212.78</v>
      </c>
      <c r="J217" s="138">
        <v>0</v>
      </c>
      <c r="K217" s="138">
        <v>275145.34000000003</v>
      </c>
      <c r="L217" s="143"/>
    </row>
    <row r="218" spans="1:12" x14ac:dyDescent="0.25">
      <c r="A218" s="123" t="s">
        <v>726</v>
      </c>
      <c r="B218" s="125" t="s">
        <v>366</v>
      </c>
      <c r="C218" s="126"/>
      <c r="D218" s="126"/>
      <c r="E218" s="126"/>
      <c r="F218" s="126"/>
      <c r="G218" s="127" t="s">
        <v>727</v>
      </c>
      <c r="H218" s="139">
        <v>280358.12</v>
      </c>
      <c r="I218" s="139">
        <v>5212.78</v>
      </c>
      <c r="J218" s="139">
        <v>0</v>
      </c>
      <c r="K218" s="139">
        <v>275145.34000000003</v>
      </c>
      <c r="L218" s="144"/>
    </row>
    <row r="219" spans="1:12" x14ac:dyDescent="0.25">
      <c r="A219" s="124" t="s">
        <v>366</v>
      </c>
      <c r="B219" s="125" t="s">
        <v>366</v>
      </c>
      <c r="C219" s="126"/>
      <c r="D219" s="126"/>
      <c r="E219" s="126"/>
      <c r="F219" s="126"/>
      <c r="G219" s="130" t="s">
        <v>366</v>
      </c>
      <c r="H219" s="140"/>
      <c r="I219" s="140"/>
      <c r="J219" s="140"/>
      <c r="K219" s="140"/>
      <c r="L219" s="145"/>
    </row>
    <row r="220" spans="1:12" x14ac:dyDescent="0.25">
      <c r="A220" s="121" t="s">
        <v>728</v>
      </c>
      <c r="B220" s="125" t="s">
        <v>366</v>
      </c>
      <c r="C220" s="126"/>
      <c r="D220" s="126"/>
      <c r="E220" s="128" t="s">
        <v>729</v>
      </c>
      <c r="F220" s="129"/>
      <c r="G220" s="129"/>
      <c r="H220" s="138">
        <v>101109.87</v>
      </c>
      <c r="I220" s="138">
        <v>41573.769999999997</v>
      </c>
      <c r="J220" s="138">
        <v>42079.31</v>
      </c>
      <c r="K220" s="138">
        <v>101615.41</v>
      </c>
      <c r="L220" s="143"/>
    </row>
    <row r="221" spans="1:12" x14ac:dyDescent="0.25">
      <c r="A221" s="121" t="s">
        <v>730</v>
      </c>
      <c r="B221" s="125" t="s">
        <v>366</v>
      </c>
      <c r="C221" s="126"/>
      <c r="D221" s="126"/>
      <c r="E221" s="126"/>
      <c r="F221" s="128" t="s">
        <v>729</v>
      </c>
      <c r="G221" s="129"/>
      <c r="H221" s="138">
        <v>101109.87</v>
      </c>
      <c r="I221" s="138">
        <v>41573.769999999997</v>
      </c>
      <c r="J221" s="138">
        <v>42079.31</v>
      </c>
      <c r="K221" s="138">
        <v>101615.41</v>
      </c>
      <c r="L221" s="143"/>
    </row>
    <row r="222" spans="1:12" x14ac:dyDescent="0.25">
      <c r="A222" s="123" t="s">
        <v>731</v>
      </c>
      <c r="B222" s="125" t="s">
        <v>366</v>
      </c>
      <c r="C222" s="126"/>
      <c r="D222" s="126"/>
      <c r="E222" s="126"/>
      <c r="F222" s="126"/>
      <c r="G222" s="127" t="s">
        <v>732</v>
      </c>
      <c r="H222" s="139">
        <v>101109.87</v>
      </c>
      <c r="I222" s="139">
        <v>41573.769999999997</v>
      </c>
      <c r="J222" s="139">
        <v>42079.31</v>
      </c>
      <c r="K222" s="139">
        <v>101615.41</v>
      </c>
      <c r="L222" s="144"/>
    </row>
    <row r="223" spans="1:12" x14ac:dyDescent="0.25">
      <c r="A223" s="124" t="s">
        <v>366</v>
      </c>
      <c r="B223" s="125" t="s">
        <v>366</v>
      </c>
      <c r="C223" s="126"/>
      <c r="D223" s="126"/>
      <c r="E223" s="126"/>
      <c r="F223" s="126"/>
      <c r="G223" s="130" t="s">
        <v>366</v>
      </c>
      <c r="H223" s="140"/>
      <c r="I223" s="140"/>
      <c r="J223" s="140"/>
      <c r="K223" s="140"/>
      <c r="L223" s="145"/>
    </row>
    <row r="224" spans="1:12" x14ac:dyDescent="0.25">
      <c r="A224" s="121" t="s">
        <v>733</v>
      </c>
      <c r="B224" s="125" t="s">
        <v>366</v>
      </c>
      <c r="C224" s="126"/>
      <c r="D224" s="128" t="s">
        <v>734</v>
      </c>
      <c r="E224" s="129"/>
      <c r="F224" s="129"/>
      <c r="G224" s="129"/>
      <c r="H224" s="138">
        <v>10152057.689999999</v>
      </c>
      <c r="I224" s="138">
        <v>0</v>
      </c>
      <c r="J224" s="138">
        <v>7363.24</v>
      </c>
      <c r="K224" s="138">
        <v>10159420.93</v>
      </c>
      <c r="L224" s="143"/>
    </row>
    <row r="225" spans="1:12" x14ac:dyDescent="0.25">
      <c r="A225" s="121" t="s">
        <v>735</v>
      </c>
      <c r="B225" s="125" t="s">
        <v>366</v>
      </c>
      <c r="C225" s="126"/>
      <c r="D225" s="126"/>
      <c r="E225" s="128" t="s">
        <v>734</v>
      </c>
      <c r="F225" s="129"/>
      <c r="G225" s="129"/>
      <c r="H225" s="138">
        <v>10152057.689999999</v>
      </c>
      <c r="I225" s="138">
        <v>0</v>
      </c>
      <c r="J225" s="138">
        <v>7363.24</v>
      </c>
      <c r="K225" s="138">
        <v>10159420.93</v>
      </c>
      <c r="L225" s="143"/>
    </row>
    <row r="226" spans="1:12" x14ac:dyDescent="0.25">
      <c r="A226" s="121" t="s">
        <v>736</v>
      </c>
      <c r="B226" s="125" t="s">
        <v>366</v>
      </c>
      <c r="C226" s="126"/>
      <c r="D226" s="126"/>
      <c r="E226" s="126"/>
      <c r="F226" s="128" t="s">
        <v>737</v>
      </c>
      <c r="G226" s="129"/>
      <c r="H226" s="138">
        <v>10152057.689999999</v>
      </c>
      <c r="I226" s="138">
        <v>0</v>
      </c>
      <c r="J226" s="138">
        <v>0</v>
      </c>
      <c r="K226" s="138">
        <v>10152057.689999999</v>
      </c>
      <c r="L226" s="143"/>
    </row>
    <row r="227" spans="1:12" x14ac:dyDescent="0.25">
      <c r="A227" s="123" t="s">
        <v>738</v>
      </c>
      <c r="B227" s="125" t="s">
        <v>366</v>
      </c>
      <c r="C227" s="126"/>
      <c r="D227" s="126"/>
      <c r="E227" s="126"/>
      <c r="F227" s="126"/>
      <c r="G227" s="127" t="s">
        <v>491</v>
      </c>
      <c r="H227" s="139">
        <v>29585</v>
      </c>
      <c r="I227" s="139">
        <v>0</v>
      </c>
      <c r="J227" s="139">
        <v>0</v>
      </c>
      <c r="K227" s="139">
        <v>29585</v>
      </c>
      <c r="L227" s="144"/>
    </row>
    <row r="228" spans="1:12" x14ac:dyDescent="0.25">
      <c r="A228" s="123" t="s">
        <v>739</v>
      </c>
      <c r="B228" s="125" t="s">
        <v>366</v>
      </c>
      <c r="C228" s="126"/>
      <c r="D228" s="126"/>
      <c r="E228" s="126"/>
      <c r="F228" s="126"/>
      <c r="G228" s="127" t="s">
        <v>622</v>
      </c>
      <c r="H228" s="139">
        <v>1267564.69</v>
      </c>
      <c r="I228" s="139">
        <v>0</v>
      </c>
      <c r="J228" s="139">
        <v>0</v>
      </c>
      <c r="K228" s="139">
        <v>1267564.69</v>
      </c>
      <c r="L228" s="144"/>
    </row>
    <row r="229" spans="1:12" x14ac:dyDescent="0.25">
      <c r="A229" s="123" t="s">
        <v>740</v>
      </c>
      <c r="B229" s="125" t="s">
        <v>366</v>
      </c>
      <c r="C229" s="126"/>
      <c r="D229" s="126"/>
      <c r="E229" s="126"/>
      <c r="F229" s="126"/>
      <c r="G229" s="127" t="s">
        <v>624</v>
      </c>
      <c r="H229" s="139">
        <v>35000</v>
      </c>
      <c r="I229" s="139">
        <v>0</v>
      </c>
      <c r="J229" s="139">
        <v>0</v>
      </c>
      <c r="K229" s="139">
        <v>35000</v>
      </c>
      <c r="L229" s="144"/>
    </row>
    <row r="230" spans="1:12" x14ac:dyDescent="0.25">
      <c r="A230" s="123" t="s">
        <v>741</v>
      </c>
      <c r="B230" s="125" t="s">
        <v>366</v>
      </c>
      <c r="C230" s="126"/>
      <c r="D230" s="126"/>
      <c r="E230" s="126"/>
      <c r="F230" s="126"/>
      <c r="G230" s="127" t="s">
        <v>626</v>
      </c>
      <c r="H230" s="139">
        <v>150000</v>
      </c>
      <c r="I230" s="139">
        <v>0</v>
      </c>
      <c r="J230" s="139">
        <v>0</v>
      </c>
      <c r="K230" s="139">
        <v>150000</v>
      </c>
      <c r="L230" s="144"/>
    </row>
    <row r="231" spans="1:12" x14ac:dyDescent="0.25">
      <c r="A231" s="123" t="s">
        <v>742</v>
      </c>
      <c r="B231" s="125" t="s">
        <v>366</v>
      </c>
      <c r="C231" s="126"/>
      <c r="D231" s="126"/>
      <c r="E231" s="126"/>
      <c r="F231" s="126"/>
      <c r="G231" s="127" t="s">
        <v>628</v>
      </c>
      <c r="H231" s="139">
        <v>8172405</v>
      </c>
      <c r="I231" s="139">
        <v>0</v>
      </c>
      <c r="J231" s="139">
        <v>0</v>
      </c>
      <c r="K231" s="139">
        <v>8172405</v>
      </c>
      <c r="L231" s="144"/>
    </row>
    <row r="232" spans="1:12" x14ac:dyDescent="0.25">
      <c r="A232" s="123" t="s">
        <v>743</v>
      </c>
      <c r="B232" s="125" t="s">
        <v>366</v>
      </c>
      <c r="C232" s="126"/>
      <c r="D232" s="126"/>
      <c r="E232" s="126"/>
      <c r="F232" s="126"/>
      <c r="G232" s="127" t="s">
        <v>630</v>
      </c>
      <c r="H232" s="139">
        <v>497503</v>
      </c>
      <c r="I232" s="139">
        <v>0</v>
      </c>
      <c r="J232" s="139">
        <v>0</v>
      </c>
      <c r="K232" s="139">
        <v>497503</v>
      </c>
      <c r="L232" s="144"/>
    </row>
    <row r="233" spans="1:12" x14ac:dyDescent="0.25">
      <c r="A233" s="124" t="s">
        <v>366</v>
      </c>
      <c r="B233" s="125" t="s">
        <v>366</v>
      </c>
      <c r="C233" s="126"/>
      <c r="D233" s="126"/>
      <c r="E233" s="126"/>
      <c r="F233" s="126"/>
      <c r="G233" s="130" t="s">
        <v>366</v>
      </c>
      <c r="H233" s="140"/>
      <c r="I233" s="140"/>
      <c r="J233" s="140"/>
      <c r="K233" s="140"/>
      <c r="L233" s="145"/>
    </row>
    <row r="234" spans="1:12" x14ac:dyDescent="0.25">
      <c r="A234" s="121" t="s">
        <v>1109</v>
      </c>
      <c r="B234" s="125" t="s">
        <v>366</v>
      </c>
      <c r="C234" s="126"/>
      <c r="D234" s="126"/>
      <c r="E234" s="126"/>
      <c r="F234" s="128" t="s">
        <v>1110</v>
      </c>
      <c r="G234" s="129"/>
      <c r="H234" s="138">
        <v>0</v>
      </c>
      <c r="I234" s="138">
        <v>0</v>
      </c>
      <c r="J234" s="138">
        <v>7363.24</v>
      </c>
      <c r="K234" s="138">
        <v>7363.24</v>
      </c>
      <c r="L234" s="143"/>
    </row>
    <row r="235" spans="1:12" x14ac:dyDescent="0.25">
      <c r="A235" s="123" t="s">
        <v>1111</v>
      </c>
      <c r="B235" s="125" t="s">
        <v>366</v>
      </c>
      <c r="C235" s="126"/>
      <c r="D235" s="126"/>
      <c r="E235" s="126"/>
      <c r="F235" s="126"/>
      <c r="G235" s="127" t="s">
        <v>1108</v>
      </c>
      <c r="H235" s="139">
        <v>0</v>
      </c>
      <c r="I235" s="139">
        <v>0</v>
      </c>
      <c r="J235" s="139">
        <v>7363.24</v>
      </c>
      <c r="K235" s="139">
        <v>7363.24</v>
      </c>
      <c r="L235" s="144"/>
    </row>
    <row r="236" spans="1:12" x14ac:dyDescent="0.25">
      <c r="A236" s="124" t="s">
        <v>366</v>
      </c>
      <c r="B236" s="125" t="s">
        <v>366</v>
      </c>
      <c r="C236" s="126"/>
      <c r="D236" s="126"/>
      <c r="E236" s="126"/>
      <c r="F236" s="126"/>
      <c r="G236" s="130" t="s">
        <v>366</v>
      </c>
      <c r="H236" s="140"/>
      <c r="I236" s="140"/>
      <c r="J236" s="140"/>
      <c r="K236" s="140"/>
      <c r="L236" s="145"/>
    </row>
    <row r="237" spans="1:12" x14ac:dyDescent="0.25">
      <c r="A237" s="121" t="s">
        <v>744</v>
      </c>
      <c r="B237" s="122" t="s">
        <v>366</v>
      </c>
      <c r="C237" s="128" t="s">
        <v>745</v>
      </c>
      <c r="D237" s="129"/>
      <c r="E237" s="129"/>
      <c r="F237" s="129"/>
      <c r="G237" s="129"/>
      <c r="H237" s="138">
        <v>-463740.7</v>
      </c>
      <c r="I237" s="138">
        <v>0</v>
      </c>
      <c r="J237" s="138">
        <v>0</v>
      </c>
      <c r="K237" s="138">
        <v>-463740.7</v>
      </c>
      <c r="L237" s="143"/>
    </row>
    <row r="238" spans="1:12" x14ac:dyDescent="0.25">
      <c r="A238" s="121" t="s">
        <v>746</v>
      </c>
      <c r="B238" s="125" t="s">
        <v>366</v>
      </c>
      <c r="C238" s="126"/>
      <c r="D238" s="128" t="s">
        <v>747</v>
      </c>
      <c r="E238" s="129"/>
      <c r="F238" s="129"/>
      <c r="G238" s="129"/>
      <c r="H238" s="138">
        <v>-463740.7</v>
      </c>
      <c r="I238" s="138">
        <v>0</v>
      </c>
      <c r="J238" s="138">
        <v>0</v>
      </c>
      <c r="K238" s="138">
        <v>-463740.7</v>
      </c>
      <c r="L238" s="143"/>
    </row>
    <row r="239" spans="1:12" x14ac:dyDescent="0.25">
      <c r="A239" s="121" t="s">
        <v>748</v>
      </c>
      <c r="B239" s="125" t="s">
        <v>366</v>
      </c>
      <c r="C239" s="126"/>
      <c r="D239" s="126"/>
      <c r="E239" s="128" t="s">
        <v>749</v>
      </c>
      <c r="F239" s="129"/>
      <c r="G239" s="129"/>
      <c r="H239" s="138">
        <v>-463740.7</v>
      </c>
      <c r="I239" s="138">
        <v>0</v>
      </c>
      <c r="J239" s="138">
        <v>0</v>
      </c>
      <c r="K239" s="138">
        <v>-463740.7</v>
      </c>
      <c r="L239" s="143"/>
    </row>
    <row r="240" spans="1:12" x14ac:dyDescent="0.25">
      <c r="A240" s="121" t="s">
        <v>750</v>
      </c>
      <c r="B240" s="125" t="s">
        <v>366</v>
      </c>
      <c r="C240" s="126"/>
      <c r="D240" s="126"/>
      <c r="E240" s="126"/>
      <c r="F240" s="128" t="s">
        <v>749</v>
      </c>
      <c r="G240" s="129"/>
      <c r="H240" s="138">
        <v>-463740.7</v>
      </c>
      <c r="I240" s="138">
        <v>0</v>
      </c>
      <c r="J240" s="138">
        <v>0</v>
      </c>
      <c r="K240" s="138">
        <v>-463740.7</v>
      </c>
      <c r="L240" s="143"/>
    </row>
    <row r="241" spans="1:12" x14ac:dyDescent="0.25">
      <c r="A241" s="123" t="s">
        <v>751</v>
      </c>
      <c r="B241" s="125" t="s">
        <v>366</v>
      </c>
      <c r="C241" s="126"/>
      <c r="D241" s="126"/>
      <c r="E241" s="126"/>
      <c r="F241" s="126"/>
      <c r="G241" s="127" t="s">
        <v>752</v>
      </c>
      <c r="H241" s="139">
        <v>-463740.7</v>
      </c>
      <c r="I241" s="139">
        <v>0</v>
      </c>
      <c r="J241" s="139">
        <v>0</v>
      </c>
      <c r="K241" s="139">
        <v>-463740.7</v>
      </c>
      <c r="L241" s="144"/>
    </row>
    <row r="242" spans="1:12" x14ac:dyDescent="0.25">
      <c r="A242" s="124" t="s">
        <v>366</v>
      </c>
      <c r="B242" s="125" t="s">
        <v>366</v>
      </c>
      <c r="C242" s="126"/>
      <c r="D242" s="126"/>
      <c r="E242" s="126"/>
      <c r="F242" s="126"/>
      <c r="G242" s="130" t="s">
        <v>366</v>
      </c>
      <c r="H242" s="140"/>
      <c r="I242" s="140"/>
      <c r="J242" s="140"/>
      <c r="K242" s="140"/>
      <c r="L242" s="145"/>
    </row>
    <row r="243" spans="1:12" x14ac:dyDescent="0.25">
      <c r="A243" s="121" t="s">
        <v>753</v>
      </c>
      <c r="B243" s="128" t="s">
        <v>754</v>
      </c>
      <c r="C243" s="129"/>
      <c r="D243" s="129"/>
      <c r="E243" s="129"/>
      <c r="F243" s="129"/>
      <c r="G243" s="129"/>
      <c r="H243" s="138">
        <v>2685034.24</v>
      </c>
      <c r="I243" s="138">
        <v>2833562.48</v>
      </c>
      <c r="J243" s="138">
        <v>709828.91</v>
      </c>
      <c r="K243" s="138">
        <v>4808767.8099999996</v>
      </c>
      <c r="L243" s="146">
        <f>I243-J243</f>
        <v>2123733.5699999998</v>
      </c>
    </row>
    <row r="244" spans="1:12" x14ac:dyDescent="0.25">
      <c r="A244" s="121" t="s">
        <v>755</v>
      </c>
      <c r="B244" s="122" t="s">
        <v>366</v>
      </c>
      <c r="C244" s="128" t="s">
        <v>756</v>
      </c>
      <c r="D244" s="129"/>
      <c r="E244" s="129"/>
      <c r="F244" s="129"/>
      <c r="G244" s="129"/>
      <c r="H244" s="138">
        <v>1050587.29</v>
      </c>
      <c r="I244" s="138">
        <v>1816371.14</v>
      </c>
      <c r="J244" s="138">
        <v>705148.21</v>
      </c>
      <c r="K244" s="138">
        <v>2161810.2200000002</v>
      </c>
      <c r="L244" s="143"/>
    </row>
    <row r="245" spans="1:12" x14ac:dyDescent="0.25">
      <c r="A245" s="121" t="s">
        <v>757</v>
      </c>
      <c r="B245" s="125" t="s">
        <v>366</v>
      </c>
      <c r="C245" s="126"/>
      <c r="D245" s="128" t="s">
        <v>758</v>
      </c>
      <c r="E245" s="129"/>
      <c r="F245" s="129"/>
      <c r="G245" s="129"/>
      <c r="H245" s="138">
        <v>847504.2</v>
      </c>
      <c r="I245" s="138">
        <v>1539631.18</v>
      </c>
      <c r="J245" s="138">
        <v>705148.19</v>
      </c>
      <c r="K245" s="138">
        <v>1681987.19</v>
      </c>
      <c r="L245" s="146">
        <f>I245-J245</f>
        <v>834482.99</v>
      </c>
    </row>
    <row r="246" spans="1:12" x14ac:dyDescent="0.25">
      <c r="A246" s="121" t="s">
        <v>759</v>
      </c>
      <c r="B246" s="125" t="s">
        <v>366</v>
      </c>
      <c r="C246" s="126"/>
      <c r="D246" s="126"/>
      <c r="E246" s="128" t="s">
        <v>760</v>
      </c>
      <c r="F246" s="129"/>
      <c r="G246" s="129"/>
      <c r="H246" s="138">
        <v>14382.71</v>
      </c>
      <c r="I246" s="138">
        <v>28514.799999999999</v>
      </c>
      <c r="J246" s="138">
        <v>14676.34</v>
      </c>
      <c r="K246" s="138">
        <v>28221.17</v>
      </c>
      <c r="L246" s="143"/>
    </row>
    <row r="247" spans="1:12" x14ac:dyDescent="0.25">
      <c r="A247" s="121" t="s">
        <v>761</v>
      </c>
      <c r="B247" s="125" t="s">
        <v>366</v>
      </c>
      <c r="C247" s="126"/>
      <c r="D247" s="126"/>
      <c r="E247" s="126"/>
      <c r="F247" s="128" t="s">
        <v>762</v>
      </c>
      <c r="G247" s="129"/>
      <c r="H247" s="138">
        <v>6877.07</v>
      </c>
      <c r="I247" s="138">
        <v>11937.94</v>
      </c>
      <c r="J247" s="138">
        <v>5028.22</v>
      </c>
      <c r="K247" s="138">
        <v>13786.79</v>
      </c>
      <c r="L247" s="146">
        <f>I247-J247</f>
        <v>6909.72</v>
      </c>
    </row>
    <row r="248" spans="1:12" x14ac:dyDescent="0.25">
      <c r="A248" s="123" t="s">
        <v>763</v>
      </c>
      <c r="B248" s="125" t="s">
        <v>366</v>
      </c>
      <c r="C248" s="126"/>
      <c r="D248" s="126"/>
      <c r="E248" s="126"/>
      <c r="F248" s="126"/>
      <c r="G248" s="127" t="s">
        <v>764</v>
      </c>
      <c r="H248" s="139">
        <v>3842.48</v>
      </c>
      <c r="I248" s="139">
        <v>3842.48</v>
      </c>
      <c r="J248" s="139">
        <v>0</v>
      </c>
      <c r="K248" s="139">
        <v>7684.96</v>
      </c>
      <c r="L248" s="144"/>
    </row>
    <row r="249" spans="1:12" x14ac:dyDescent="0.25">
      <c r="A249" s="123" t="s">
        <v>765</v>
      </c>
      <c r="B249" s="125" t="s">
        <v>366</v>
      </c>
      <c r="C249" s="126"/>
      <c r="D249" s="126"/>
      <c r="E249" s="126"/>
      <c r="F249" s="126"/>
      <c r="G249" s="127" t="s">
        <v>766</v>
      </c>
      <c r="H249" s="139">
        <v>540.70000000000005</v>
      </c>
      <c r="I249" s="139">
        <v>5168.1400000000003</v>
      </c>
      <c r="J249" s="139">
        <v>4593.8999999999996</v>
      </c>
      <c r="K249" s="139">
        <v>1114.94</v>
      </c>
      <c r="L249" s="144"/>
    </row>
    <row r="250" spans="1:12" x14ac:dyDescent="0.25">
      <c r="A250" s="123" t="s">
        <v>767</v>
      </c>
      <c r="B250" s="125" t="s">
        <v>366</v>
      </c>
      <c r="C250" s="126"/>
      <c r="D250" s="126"/>
      <c r="E250" s="126"/>
      <c r="F250" s="126"/>
      <c r="G250" s="127" t="s">
        <v>768</v>
      </c>
      <c r="H250" s="139">
        <v>430.68</v>
      </c>
      <c r="I250" s="139">
        <v>861.36</v>
      </c>
      <c r="J250" s="139">
        <v>430.68</v>
      </c>
      <c r="K250" s="139">
        <v>861.36</v>
      </c>
      <c r="L250" s="144"/>
    </row>
    <row r="251" spans="1:12" x14ac:dyDescent="0.25">
      <c r="A251" s="123" t="s">
        <v>769</v>
      </c>
      <c r="B251" s="125" t="s">
        <v>366</v>
      </c>
      <c r="C251" s="126"/>
      <c r="D251" s="126"/>
      <c r="E251" s="126"/>
      <c r="F251" s="126"/>
      <c r="G251" s="127" t="s">
        <v>770</v>
      </c>
      <c r="H251" s="139">
        <v>979.83</v>
      </c>
      <c r="I251" s="139">
        <v>979.83</v>
      </c>
      <c r="J251" s="139">
        <v>0</v>
      </c>
      <c r="K251" s="139">
        <v>1959.66</v>
      </c>
      <c r="L251" s="144"/>
    </row>
    <row r="252" spans="1:12" x14ac:dyDescent="0.25">
      <c r="A252" s="123" t="s">
        <v>771</v>
      </c>
      <c r="B252" s="125" t="s">
        <v>366</v>
      </c>
      <c r="C252" s="126"/>
      <c r="D252" s="126"/>
      <c r="E252" s="126"/>
      <c r="F252" s="126"/>
      <c r="G252" s="127" t="s">
        <v>772</v>
      </c>
      <c r="H252" s="139">
        <v>307.39999999999998</v>
      </c>
      <c r="I252" s="139">
        <v>307.39999999999998</v>
      </c>
      <c r="J252" s="139">
        <v>0</v>
      </c>
      <c r="K252" s="139">
        <v>614.79999999999995</v>
      </c>
      <c r="L252" s="144"/>
    </row>
    <row r="253" spans="1:12" x14ac:dyDescent="0.25">
      <c r="A253" s="123" t="s">
        <v>773</v>
      </c>
      <c r="B253" s="125" t="s">
        <v>366</v>
      </c>
      <c r="C253" s="126"/>
      <c r="D253" s="126"/>
      <c r="E253" s="126"/>
      <c r="F253" s="126"/>
      <c r="G253" s="127" t="s">
        <v>774</v>
      </c>
      <c r="H253" s="139">
        <v>38.42</v>
      </c>
      <c r="I253" s="139">
        <v>38.42</v>
      </c>
      <c r="J253" s="139">
        <v>0</v>
      </c>
      <c r="K253" s="139">
        <v>76.84</v>
      </c>
      <c r="L253" s="144"/>
    </row>
    <row r="254" spans="1:12" x14ac:dyDescent="0.25">
      <c r="A254" s="123" t="s">
        <v>775</v>
      </c>
      <c r="B254" s="125" t="s">
        <v>366</v>
      </c>
      <c r="C254" s="126"/>
      <c r="D254" s="126"/>
      <c r="E254" s="126"/>
      <c r="F254" s="126"/>
      <c r="G254" s="127" t="s">
        <v>776</v>
      </c>
      <c r="H254" s="139">
        <v>635.05999999999995</v>
      </c>
      <c r="I254" s="139">
        <v>638.70000000000005</v>
      </c>
      <c r="J254" s="139">
        <v>3.64</v>
      </c>
      <c r="K254" s="139">
        <v>1270.1199999999999</v>
      </c>
      <c r="L254" s="144"/>
    </row>
    <row r="255" spans="1:12" x14ac:dyDescent="0.25">
      <c r="A255" s="123" t="s">
        <v>777</v>
      </c>
      <c r="B255" s="125" t="s">
        <v>366</v>
      </c>
      <c r="C255" s="126"/>
      <c r="D255" s="126"/>
      <c r="E255" s="126"/>
      <c r="F255" s="126"/>
      <c r="G255" s="127" t="s">
        <v>778</v>
      </c>
      <c r="H255" s="139">
        <v>0.89</v>
      </c>
      <c r="I255" s="139">
        <v>0</v>
      </c>
      <c r="J255" s="139">
        <v>0</v>
      </c>
      <c r="K255" s="139">
        <v>0.89</v>
      </c>
      <c r="L255" s="144"/>
    </row>
    <row r="256" spans="1:12" x14ac:dyDescent="0.25">
      <c r="A256" s="123" t="s">
        <v>779</v>
      </c>
      <c r="B256" s="125" t="s">
        <v>366</v>
      </c>
      <c r="C256" s="126"/>
      <c r="D256" s="126"/>
      <c r="E256" s="126"/>
      <c r="F256" s="126"/>
      <c r="G256" s="127" t="s">
        <v>780</v>
      </c>
      <c r="H256" s="139">
        <v>101.61</v>
      </c>
      <c r="I256" s="139">
        <v>101.61</v>
      </c>
      <c r="J256" s="139">
        <v>0</v>
      </c>
      <c r="K256" s="139">
        <v>203.22</v>
      </c>
      <c r="L256" s="144"/>
    </row>
    <row r="257" spans="1:12" x14ac:dyDescent="0.25">
      <c r="A257" s="124" t="s">
        <v>366</v>
      </c>
      <c r="B257" s="125" t="s">
        <v>366</v>
      </c>
      <c r="C257" s="126"/>
      <c r="D257" s="126"/>
      <c r="E257" s="126"/>
      <c r="F257" s="126"/>
      <c r="G257" s="130" t="s">
        <v>366</v>
      </c>
      <c r="H257" s="140"/>
      <c r="I257" s="140"/>
      <c r="J257" s="140"/>
      <c r="K257" s="140"/>
      <c r="L257" s="145"/>
    </row>
    <row r="258" spans="1:12" x14ac:dyDescent="0.25">
      <c r="A258" s="121" t="s">
        <v>781</v>
      </c>
      <c r="B258" s="125" t="s">
        <v>366</v>
      </c>
      <c r="C258" s="126"/>
      <c r="D258" s="126"/>
      <c r="E258" s="126"/>
      <c r="F258" s="128" t="s">
        <v>782</v>
      </c>
      <c r="G258" s="129"/>
      <c r="H258" s="138">
        <v>7505.64</v>
      </c>
      <c r="I258" s="138">
        <v>16576.86</v>
      </c>
      <c r="J258" s="138">
        <v>9648.1200000000008</v>
      </c>
      <c r="K258" s="138">
        <v>14434.38</v>
      </c>
      <c r="L258" s="146">
        <f>I258-J258</f>
        <v>6928.74</v>
      </c>
    </row>
    <row r="259" spans="1:12" x14ac:dyDescent="0.25">
      <c r="A259" s="123" t="s">
        <v>783</v>
      </c>
      <c r="B259" s="125" t="s">
        <v>366</v>
      </c>
      <c r="C259" s="126"/>
      <c r="D259" s="126"/>
      <c r="E259" s="126"/>
      <c r="F259" s="126"/>
      <c r="G259" s="127" t="s">
        <v>764</v>
      </c>
      <c r="H259" s="139">
        <v>4050.05</v>
      </c>
      <c r="I259" s="139">
        <v>4050.05</v>
      </c>
      <c r="J259" s="139">
        <v>0</v>
      </c>
      <c r="K259" s="139">
        <v>8100.1</v>
      </c>
      <c r="L259" s="144"/>
    </row>
    <row r="260" spans="1:12" x14ac:dyDescent="0.25">
      <c r="A260" s="123" t="s">
        <v>784</v>
      </c>
      <c r="B260" s="125" t="s">
        <v>366</v>
      </c>
      <c r="C260" s="126"/>
      <c r="D260" s="126"/>
      <c r="E260" s="126"/>
      <c r="F260" s="126"/>
      <c r="G260" s="127" t="s">
        <v>766</v>
      </c>
      <c r="H260" s="139">
        <v>1152.01</v>
      </c>
      <c r="I260" s="139">
        <v>9792.1200000000008</v>
      </c>
      <c r="J260" s="139">
        <v>9216.11</v>
      </c>
      <c r="K260" s="139">
        <v>1728.02</v>
      </c>
      <c r="L260" s="144"/>
    </row>
    <row r="261" spans="1:12" x14ac:dyDescent="0.25">
      <c r="A261" s="123" t="s">
        <v>785</v>
      </c>
      <c r="B261" s="125" t="s">
        <v>366</v>
      </c>
      <c r="C261" s="126"/>
      <c r="D261" s="126"/>
      <c r="E261" s="126"/>
      <c r="F261" s="126"/>
      <c r="G261" s="127" t="s">
        <v>768</v>
      </c>
      <c r="H261" s="139">
        <v>432.01</v>
      </c>
      <c r="I261" s="139">
        <v>864.01</v>
      </c>
      <c r="J261" s="139">
        <v>432.01</v>
      </c>
      <c r="K261" s="139">
        <v>864.01</v>
      </c>
      <c r="L261" s="144"/>
    </row>
    <row r="262" spans="1:12" x14ac:dyDescent="0.25">
      <c r="A262" s="123" t="s">
        <v>786</v>
      </c>
      <c r="B262" s="125" t="s">
        <v>366</v>
      </c>
      <c r="C262" s="126"/>
      <c r="D262" s="126"/>
      <c r="E262" s="126"/>
      <c r="F262" s="126"/>
      <c r="G262" s="127" t="s">
        <v>770</v>
      </c>
      <c r="H262" s="139">
        <v>810.01</v>
      </c>
      <c r="I262" s="139">
        <v>810.01</v>
      </c>
      <c r="J262" s="139">
        <v>0</v>
      </c>
      <c r="K262" s="139">
        <v>1620.02</v>
      </c>
      <c r="L262" s="144"/>
    </row>
    <row r="263" spans="1:12" x14ac:dyDescent="0.25">
      <c r="A263" s="123" t="s">
        <v>787</v>
      </c>
      <c r="B263" s="125" t="s">
        <v>366</v>
      </c>
      <c r="C263" s="126"/>
      <c r="D263" s="126"/>
      <c r="E263" s="126"/>
      <c r="F263" s="126"/>
      <c r="G263" s="127" t="s">
        <v>772</v>
      </c>
      <c r="H263" s="139">
        <v>324</v>
      </c>
      <c r="I263" s="139">
        <v>324</v>
      </c>
      <c r="J263" s="139">
        <v>0</v>
      </c>
      <c r="K263" s="139">
        <v>648</v>
      </c>
      <c r="L263" s="144"/>
    </row>
    <row r="264" spans="1:12" x14ac:dyDescent="0.25">
      <c r="A264" s="123" t="s">
        <v>788</v>
      </c>
      <c r="B264" s="125" t="s">
        <v>366</v>
      </c>
      <c r="C264" s="126"/>
      <c r="D264" s="126"/>
      <c r="E264" s="126"/>
      <c r="F264" s="126"/>
      <c r="G264" s="127" t="s">
        <v>776</v>
      </c>
      <c r="H264" s="139">
        <v>635.05999999999995</v>
      </c>
      <c r="I264" s="139">
        <v>635.05999999999995</v>
      </c>
      <c r="J264" s="139">
        <v>0</v>
      </c>
      <c r="K264" s="139">
        <v>1270.1199999999999</v>
      </c>
      <c r="L264" s="144"/>
    </row>
    <row r="265" spans="1:12" x14ac:dyDescent="0.25">
      <c r="A265" s="123" t="s">
        <v>789</v>
      </c>
      <c r="B265" s="125" t="s">
        <v>366</v>
      </c>
      <c r="C265" s="126"/>
      <c r="D265" s="126"/>
      <c r="E265" s="126"/>
      <c r="F265" s="126"/>
      <c r="G265" s="127" t="s">
        <v>778</v>
      </c>
      <c r="H265" s="139">
        <v>0.89</v>
      </c>
      <c r="I265" s="139">
        <v>0</v>
      </c>
      <c r="J265" s="139">
        <v>0</v>
      </c>
      <c r="K265" s="139">
        <v>0.89</v>
      </c>
      <c r="L265" s="144"/>
    </row>
    <row r="266" spans="1:12" x14ac:dyDescent="0.25">
      <c r="A266" s="123" t="s">
        <v>790</v>
      </c>
      <c r="B266" s="125" t="s">
        <v>366</v>
      </c>
      <c r="C266" s="126"/>
      <c r="D266" s="126"/>
      <c r="E266" s="126"/>
      <c r="F266" s="126"/>
      <c r="G266" s="127" t="s">
        <v>780</v>
      </c>
      <c r="H266" s="139">
        <v>101.61</v>
      </c>
      <c r="I266" s="139">
        <v>101.61</v>
      </c>
      <c r="J266" s="139">
        <v>0</v>
      </c>
      <c r="K266" s="139">
        <v>203.22</v>
      </c>
      <c r="L266" s="144"/>
    </row>
    <row r="267" spans="1:12" x14ac:dyDescent="0.25">
      <c r="A267" s="124" t="s">
        <v>366</v>
      </c>
      <c r="B267" s="125" t="s">
        <v>366</v>
      </c>
      <c r="C267" s="126"/>
      <c r="D267" s="126"/>
      <c r="E267" s="126"/>
      <c r="F267" s="126"/>
      <c r="G267" s="130" t="s">
        <v>366</v>
      </c>
      <c r="H267" s="140"/>
      <c r="I267" s="140"/>
      <c r="J267" s="140"/>
      <c r="K267" s="140"/>
      <c r="L267" s="145"/>
    </row>
    <row r="268" spans="1:12" x14ac:dyDescent="0.25">
      <c r="A268" s="121" t="s">
        <v>791</v>
      </c>
      <c r="B268" s="125" t="s">
        <v>366</v>
      </c>
      <c r="C268" s="126"/>
      <c r="D268" s="126"/>
      <c r="E268" s="128" t="s">
        <v>792</v>
      </c>
      <c r="F268" s="129"/>
      <c r="G268" s="129"/>
      <c r="H268" s="138">
        <v>675949.22</v>
      </c>
      <c r="I268" s="138">
        <v>1353613.03</v>
      </c>
      <c r="J268" s="138">
        <v>688188.69</v>
      </c>
      <c r="K268" s="138">
        <v>1341373.56</v>
      </c>
      <c r="L268" s="143"/>
    </row>
    <row r="269" spans="1:12" x14ac:dyDescent="0.25">
      <c r="A269" s="121" t="s">
        <v>793</v>
      </c>
      <c r="B269" s="125" t="s">
        <v>366</v>
      </c>
      <c r="C269" s="126"/>
      <c r="D269" s="126"/>
      <c r="E269" s="126"/>
      <c r="F269" s="128" t="s">
        <v>762</v>
      </c>
      <c r="G269" s="129"/>
      <c r="H269" s="138">
        <v>98990.86</v>
      </c>
      <c r="I269" s="138">
        <v>196138.2</v>
      </c>
      <c r="J269" s="138">
        <v>97341.72</v>
      </c>
      <c r="K269" s="138">
        <v>197787.34</v>
      </c>
      <c r="L269" s="146">
        <f>I269-J269</f>
        <v>98796.48000000001</v>
      </c>
    </row>
    <row r="270" spans="1:12" x14ac:dyDescent="0.25">
      <c r="A270" s="123" t="s">
        <v>794</v>
      </c>
      <c r="B270" s="125" t="s">
        <v>366</v>
      </c>
      <c r="C270" s="126"/>
      <c r="D270" s="126"/>
      <c r="E270" s="126"/>
      <c r="F270" s="126"/>
      <c r="G270" s="127" t="s">
        <v>764</v>
      </c>
      <c r="H270" s="139">
        <v>51165.04</v>
      </c>
      <c r="I270" s="139">
        <v>52679.48</v>
      </c>
      <c r="J270" s="139">
        <v>477.72</v>
      </c>
      <c r="K270" s="139">
        <v>103366.8</v>
      </c>
      <c r="L270" s="144"/>
    </row>
    <row r="271" spans="1:12" x14ac:dyDescent="0.25">
      <c r="A271" s="123" t="s">
        <v>795</v>
      </c>
      <c r="B271" s="125" t="s">
        <v>366</v>
      </c>
      <c r="C271" s="126"/>
      <c r="D271" s="126"/>
      <c r="E271" s="126"/>
      <c r="F271" s="126"/>
      <c r="G271" s="127" t="s">
        <v>766</v>
      </c>
      <c r="H271" s="139">
        <v>5760.66</v>
      </c>
      <c r="I271" s="139">
        <v>92037.74</v>
      </c>
      <c r="J271" s="139">
        <v>85030.8</v>
      </c>
      <c r="K271" s="139">
        <v>12767.6</v>
      </c>
      <c r="L271" s="144"/>
    </row>
    <row r="272" spans="1:12" x14ac:dyDescent="0.25">
      <c r="A272" s="123" t="s">
        <v>796</v>
      </c>
      <c r="B272" s="125" t="s">
        <v>366</v>
      </c>
      <c r="C272" s="126"/>
      <c r="D272" s="126"/>
      <c r="E272" s="126"/>
      <c r="F272" s="126"/>
      <c r="G272" s="127" t="s">
        <v>768</v>
      </c>
      <c r="H272" s="139">
        <v>5966.7</v>
      </c>
      <c r="I272" s="139">
        <v>11933.3</v>
      </c>
      <c r="J272" s="139">
        <v>5966.7</v>
      </c>
      <c r="K272" s="139">
        <v>11933.3</v>
      </c>
      <c r="L272" s="144"/>
    </row>
    <row r="273" spans="1:12" x14ac:dyDescent="0.25">
      <c r="A273" s="123" t="s">
        <v>1112</v>
      </c>
      <c r="B273" s="125" t="s">
        <v>366</v>
      </c>
      <c r="C273" s="126"/>
      <c r="D273" s="126"/>
      <c r="E273" s="126"/>
      <c r="F273" s="126"/>
      <c r="G273" s="127" t="s">
        <v>1113</v>
      </c>
      <c r="H273" s="139">
        <v>0</v>
      </c>
      <c r="I273" s="139">
        <v>368.86</v>
      </c>
      <c r="J273" s="139">
        <v>1459.93</v>
      </c>
      <c r="K273" s="139">
        <v>-1091.07</v>
      </c>
      <c r="L273" s="144"/>
    </row>
    <row r="274" spans="1:12" x14ac:dyDescent="0.25">
      <c r="A274" s="123" t="s">
        <v>797</v>
      </c>
      <c r="B274" s="125" t="s">
        <v>366</v>
      </c>
      <c r="C274" s="126"/>
      <c r="D274" s="126"/>
      <c r="E274" s="126"/>
      <c r="F274" s="126"/>
      <c r="G274" s="127" t="s">
        <v>770</v>
      </c>
      <c r="H274" s="139">
        <v>13735.79</v>
      </c>
      <c r="I274" s="139">
        <v>13250.41</v>
      </c>
      <c r="J274" s="139">
        <v>0</v>
      </c>
      <c r="K274" s="139">
        <v>26986.2</v>
      </c>
      <c r="L274" s="144"/>
    </row>
    <row r="275" spans="1:12" x14ac:dyDescent="0.25">
      <c r="A275" s="123" t="s">
        <v>798</v>
      </c>
      <c r="B275" s="125" t="s">
        <v>366</v>
      </c>
      <c r="C275" s="126"/>
      <c r="D275" s="126"/>
      <c r="E275" s="126"/>
      <c r="F275" s="126"/>
      <c r="G275" s="127" t="s">
        <v>772</v>
      </c>
      <c r="H275" s="139">
        <v>4309.2700000000004</v>
      </c>
      <c r="I275" s="139">
        <v>4316.7700000000004</v>
      </c>
      <c r="J275" s="139">
        <v>0</v>
      </c>
      <c r="K275" s="139">
        <v>8626.0400000000009</v>
      </c>
      <c r="L275" s="144"/>
    </row>
    <row r="276" spans="1:12" x14ac:dyDescent="0.25">
      <c r="A276" s="123" t="s">
        <v>799</v>
      </c>
      <c r="B276" s="125" t="s">
        <v>366</v>
      </c>
      <c r="C276" s="126"/>
      <c r="D276" s="126"/>
      <c r="E276" s="126"/>
      <c r="F276" s="126"/>
      <c r="G276" s="127" t="s">
        <v>774</v>
      </c>
      <c r="H276" s="139">
        <v>538.63</v>
      </c>
      <c r="I276" s="139">
        <v>537.85</v>
      </c>
      <c r="J276" s="139">
        <v>0</v>
      </c>
      <c r="K276" s="139">
        <v>1076.48</v>
      </c>
      <c r="L276" s="144"/>
    </row>
    <row r="277" spans="1:12" x14ac:dyDescent="0.25">
      <c r="A277" s="123" t="s">
        <v>800</v>
      </c>
      <c r="B277" s="125" t="s">
        <v>366</v>
      </c>
      <c r="C277" s="126"/>
      <c r="D277" s="126"/>
      <c r="E277" s="126"/>
      <c r="F277" s="126"/>
      <c r="G277" s="127" t="s">
        <v>776</v>
      </c>
      <c r="H277" s="139">
        <v>3311.27</v>
      </c>
      <c r="I277" s="139">
        <v>4943.99</v>
      </c>
      <c r="J277" s="139">
        <v>1475.52</v>
      </c>
      <c r="K277" s="139">
        <v>6779.74</v>
      </c>
      <c r="L277" s="144"/>
    </row>
    <row r="278" spans="1:12" x14ac:dyDescent="0.25">
      <c r="A278" s="123" t="s">
        <v>801</v>
      </c>
      <c r="B278" s="125" t="s">
        <v>366</v>
      </c>
      <c r="C278" s="126"/>
      <c r="D278" s="126"/>
      <c r="E278" s="126"/>
      <c r="F278" s="126"/>
      <c r="G278" s="127" t="s">
        <v>778</v>
      </c>
      <c r="H278" s="139">
        <v>98.72</v>
      </c>
      <c r="I278" s="139">
        <v>0</v>
      </c>
      <c r="J278" s="139">
        <v>0.03</v>
      </c>
      <c r="K278" s="139">
        <v>98.69</v>
      </c>
      <c r="L278" s="144"/>
    </row>
    <row r="279" spans="1:12" x14ac:dyDescent="0.25">
      <c r="A279" s="123" t="s">
        <v>802</v>
      </c>
      <c r="B279" s="125" t="s">
        <v>366</v>
      </c>
      <c r="C279" s="126"/>
      <c r="D279" s="126"/>
      <c r="E279" s="126"/>
      <c r="F279" s="126"/>
      <c r="G279" s="127" t="s">
        <v>780</v>
      </c>
      <c r="H279" s="139">
        <v>10596.3</v>
      </c>
      <c r="I279" s="139">
        <v>11246.77</v>
      </c>
      <c r="J279" s="139">
        <v>1102.3499999999999</v>
      </c>
      <c r="K279" s="139">
        <v>20740.72</v>
      </c>
      <c r="L279" s="144"/>
    </row>
    <row r="280" spans="1:12" x14ac:dyDescent="0.25">
      <c r="A280" s="123" t="s">
        <v>803</v>
      </c>
      <c r="B280" s="125" t="s">
        <v>366</v>
      </c>
      <c r="C280" s="126"/>
      <c r="D280" s="126"/>
      <c r="E280" s="126"/>
      <c r="F280" s="126"/>
      <c r="G280" s="127" t="s">
        <v>804</v>
      </c>
      <c r="H280" s="139">
        <v>3414.84</v>
      </c>
      <c r="I280" s="139">
        <v>4731.3599999999997</v>
      </c>
      <c r="J280" s="139">
        <v>1828.67</v>
      </c>
      <c r="K280" s="139">
        <v>6317.53</v>
      </c>
      <c r="L280" s="144"/>
    </row>
    <row r="281" spans="1:12" x14ac:dyDescent="0.25">
      <c r="A281" s="123" t="s">
        <v>805</v>
      </c>
      <c r="B281" s="125" t="s">
        <v>366</v>
      </c>
      <c r="C281" s="126"/>
      <c r="D281" s="126"/>
      <c r="E281" s="126"/>
      <c r="F281" s="126"/>
      <c r="G281" s="127" t="s">
        <v>806</v>
      </c>
      <c r="H281" s="139">
        <v>92.4</v>
      </c>
      <c r="I281" s="139">
        <v>87</v>
      </c>
      <c r="J281" s="139">
        <v>0</v>
      </c>
      <c r="K281" s="139">
        <v>179.4</v>
      </c>
      <c r="L281" s="144"/>
    </row>
    <row r="282" spans="1:12" x14ac:dyDescent="0.25">
      <c r="A282" s="123" t="s">
        <v>807</v>
      </c>
      <c r="B282" s="125" t="s">
        <v>366</v>
      </c>
      <c r="C282" s="126"/>
      <c r="D282" s="126"/>
      <c r="E282" s="126"/>
      <c r="F282" s="126"/>
      <c r="G282" s="127" t="s">
        <v>808</v>
      </c>
      <c r="H282" s="139">
        <v>1.24</v>
      </c>
      <c r="I282" s="139">
        <v>4.67</v>
      </c>
      <c r="J282" s="139">
        <v>0</v>
      </c>
      <c r="K282" s="139">
        <v>5.91</v>
      </c>
      <c r="L282" s="144"/>
    </row>
    <row r="283" spans="1:12" x14ac:dyDescent="0.25">
      <c r="A283" s="124" t="s">
        <v>366</v>
      </c>
      <c r="B283" s="125" t="s">
        <v>366</v>
      </c>
      <c r="C283" s="126"/>
      <c r="D283" s="126"/>
      <c r="E283" s="126"/>
      <c r="F283" s="126"/>
      <c r="G283" s="130" t="s">
        <v>366</v>
      </c>
      <c r="H283" s="140"/>
      <c r="I283" s="140"/>
      <c r="J283" s="140"/>
      <c r="K283" s="140"/>
      <c r="L283" s="145"/>
    </row>
    <row r="284" spans="1:12" x14ac:dyDescent="0.25">
      <c r="A284" s="121" t="s">
        <v>809</v>
      </c>
      <c r="B284" s="125" t="s">
        <v>366</v>
      </c>
      <c r="C284" s="126"/>
      <c r="D284" s="126"/>
      <c r="E284" s="126"/>
      <c r="F284" s="128" t="s">
        <v>782</v>
      </c>
      <c r="G284" s="129"/>
      <c r="H284" s="138">
        <v>576958.36</v>
      </c>
      <c r="I284" s="138">
        <v>1157474.83</v>
      </c>
      <c r="J284" s="138">
        <v>590846.97</v>
      </c>
      <c r="K284" s="138">
        <v>1143586.22</v>
      </c>
      <c r="L284" s="146">
        <f>I284-J284</f>
        <v>566627.8600000001</v>
      </c>
    </row>
    <row r="285" spans="1:12" x14ac:dyDescent="0.25">
      <c r="A285" s="123" t="s">
        <v>810</v>
      </c>
      <c r="B285" s="125" t="s">
        <v>366</v>
      </c>
      <c r="C285" s="126"/>
      <c r="D285" s="126"/>
      <c r="E285" s="126"/>
      <c r="F285" s="126"/>
      <c r="G285" s="127" t="s">
        <v>764</v>
      </c>
      <c r="H285" s="139">
        <v>285955.23</v>
      </c>
      <c r="I285" s="139">
        <v>306446.83</v>
      </c>
      <c r="J285" s="139">
        <v>6873.83</v>
      </c>
      <c r="K285" s="139">
        <v>585528.23</v>
      </c>
      <c r="L285" s="146"/>
    </row>
    <row r="286" spans="1:12" x14ac:dyDescent="0.25">
      <c r="A286" s="123" t="s">
        <v>811</v>
      </c>
      <c r="B286" s="125" t="s">
        <v>366</v>
      </c>
      <c r="C286" s="126"/>
      <c r="D286" s="126"/>
      <c r="E286" s="126"/>
      <c r="F286" s="126"/>
      <c r="G286" s="127" t="s">
        <v>766</v>
      </c>
      <c r="H286" s="139">
        <v>37742.94</v>
      </c>
      <c r="I286" s="139">
        <v>532645.19999999995</v>
      </c>
      <c r="J286" s="139">
        <v>527359.26</v>
      </c>
      <c r="K286" s="139">
        <v>43028.88</v>
      </c>
      <c r="L286" s="144"/>
    </row>
    <row r="287" spans="1:12" x14ac:dyDescent="0.25">
      <c r="A287" s="123" t="s">
        <v>812</v>
      </c>
      <c r="B287" s="125" t="s">
        <v>366</v>
      </c>
      <c r="C287" s="126"/>
      <c r="D287" s="126"/>
      <c r="E287" s="126"/>
      <c r="F287" s="126"/>
      <c r="G287" s="127" t="s">
        <v>768</v>
      </c>
      <c r="H287" s="139">
        <v>33760.99</v>
      </c>
      <c r="I287" s="139">
        <v>68484.850000000006</v>
      </c>
      <c r="J287" s="139">
        <v>35773.32</v>
      </c>
      <c r="K287" s="139">
        <v>66472.52</v>
      </c>
      <c r="L287" s="144"/>
    </row>
    <row r="288" spans="1:12" x14ac:dyDescent="0.25">
      <c r="A288" s="123" t="s">
        <v>1114</v>
      </c>
      <c r="B288" s="125" t="s">
        <v>366</v>
      </c>
      <c r="C288" s="126"/>
      <c r="D288" s="126"/>
      <c r="E288" s="126"/>
      <c r="F288" s="126"/>
      <c r="G288" s="127" t="s">
        <v>1113</v>
      </c>
      <c r="H288" s="139">
        <v>0</v>
      </c>
      <c r="I288" s="139">
        <v>1723.56</v>
      </c>
      <c r="J288" s="139">
        <v>0</v>
      </c>
      <c r="K288" s="139">
        <v>1723.56</v>
      </c>
      <c r="L288" s="144"/>
    </row>
    <row r="289" spans="1:12" x14ac:dyDescent="0.25">
      <c r="A289" s="123" t="s">
        <v>813</v>
      </c>
      <c r="B289" s="125" t="s">
        <v>366</v>
      </c>
      <c r="C289" s="126"/>
      <c r="D289" s="126"/>
      <c r="E289" s="126"/>
      <c r="F289" s="126"/>
      <c r="G289" s="127" t="s">
        <v>808</v>
      </c>
      <c r="H289" s="139">
        <v>18.940000000000001</v>
      </c>
      <c r="I289" s="139">
        <v>285.19</v>
      </c>
      <c r="J289" s="139">
        <v>0</v>
      </c>
      <c r="K289" s="139">
        <v>304.13</v>
      </c>
      <c r="L289" s="144"/>
    </row>
    <row r="290" spans="1:12" x14ac:dyDescent="0.25">
      <c r="A290" s="123" t="s">
        <v>814</v>
      </c>
      <c r="B290" s="125" t="s">
        <v>366</v>
      </c>
      <c r="C290" s="126"/>
      <c r="D290" s="126"/>
      <c r="E290" s="126"/>
      <c r="F290" s="126"/>
      <c r="G290" s="127" t="s">
        <v>770</v>
      </c>
      <c r="H290" s="139">
        <v>76509.95</v>
      </c>
      <c r="I290" s="139">
        <v>79924.63</v>
      </c>
      <c r="J290" s="139">
        <v>0.02</v>
      </c>
      <c r="K290" s="139">
        <v>156434.56</v>
      </c>
      <c r="L290" s="144"/>
    </row>
    <row r="291" spans="1:12" x14ac:dyDescent="0.25">
      <c r="A291" s="123" t="s">
        <v>815</v>
      </c>
      <c r="B291" s="125" t="s">
        <v>366</v>
      </c>
      <c r="C291" s="126"/>
      <c r="D291" s="126"/>
      <c r="E291" s="126"/>
      <c r="F291" s="126"/>
      <c r="G291" s="127" t="s">
        <v>772</v>
      </c>
      <c r="H291" s="139">
        <v>23994.83</v>
      </c>
      <c r="I291" s="139">
        <v>26088.73</v>
      </c>
      <c r="J291" s="139">
        <v>0</v>
      </c>
      <c r="K291" s="139">
        <v>50083.56</v>
      </c>
      <c r="L291" s="144"/>
    </row>
    <row r="292" spans="1:12" x14ac:dyDescent="0.25">
      <c r="A292" s="123" t="s">
        <v>816</v>
      </c>
      <c r="B292" s="125" t="s">
        <v>366</v>
      </c>
      <c r="C292" s="126"/>
      <c r="D292" s="126"/>
      <c r="E292" s="126"/>
      <c r="F292" s="126"/>
      <c r="G292" s="127" t="s">
        <v>774</v>
      </c>
      <c r="H292" s="139">
        <v>3000.4</v>
      </c>
      <c r="I292" s="139">
        <v>3183.08</v>
      </c>
      <c r="J292" s="139">
        <v>0</v>
      </c>
      <c r="K292" s="139">
        <v>6183.48</v>
      </c>
      <c r="L292" s="144"/>
    </row>
    <row r="293" spans="1:12" x14ac:dyDescent="0.25">
      <c r="A293" s="123" t="s">
        <v>817</v>
      </c>
      <c r="B293" s="125" t="s">
        <v>366</v>
      </c>
      <c r="C293" s="126"/>
      <c r="D293" s="126"/>
      <c r="E293" s="126"/>
      <c r="F293" s="126"/>
      <c r="G293" s="127" t="s">
        <v>776</v>
      </c>
      <c r="H293" s="139">
        <v>27522.27</v>
      </c>
      <c r="I293" s="139">
        <v>39973.440000000002</v>
      </c>
      <c r="J293" s="139">
        <v>10599.15</v>
      </c>
      <c r="K293" s="139">
        <v>56896.56</v>
      </c>
      <c r="L293" s="144"/>
    </row>
    <row r="294" spans="1:12" x14ac:dyDescent="0.25">
      <c r="A294" s="123" t="s">
        <v>818</v>
      </c>
      <c r="B294" s="125" t="s">
        <v>366</v>
      </c>
      <c r="C294" s="126"/>
      <c r="D294" s="126"/>
      <c r="E294" s="126"/>
      <c r="F294" s="126"/>
      <c r="G294" s="127" t="s">
        <v>778</v>
      </c>
      <c r="H294" s="139">
        <v>676.18</v>
      </c>
      <c r="I294" s="139">
        <v>0</v>
      </c>
      <c r="J294" s="139">
        <v>1.04</v>
      </c>
      <c r="K294" s="139">
        <v>675.14</v>
      </c>
      <c r="L294" s="144"/>
    </row>
    <row r="295" spans="1:12" x14ac:dyDescent="0.25">
      <c r="A295" s="123" t="s">
        <v>819</v>
      </c>
      <c r="B295" s="125" t="s">
        <v>366</v>
      </c>
      <c r="C295" s="126"/>
      <c r="D295" s="126"/>
      <c r="E295" s="126"/>
      <c r="F295" s="126"/>
      <c r="G295" s="127" t="s">
        <v>780</v>
      </c>
      <c r="H295" s="139">
        <v>67099.86</v>
      </c>
      <c r="I295" s="139">
        <v>68212.23</v>
      </c>
      <c r="J295" s="139">
        <v>538.86</v>
      </c>
      <c r="K295" s="139">
        <v>134773.23000000001</v>
      </c>
      <c r="L295" s="144"/>
    </row>
    <row r="296" spans="1:12" x14ac:dyDescent="0.25">
      <c r="A296" s="123" t="s">
        <v>820</v>
      </c>
      <c r="B296" s="125" t="s">
        <v>366</v>
      </c>
      <c r="C296" s="126"/>
      <c r="D296" s="126"/>
      <c r="E296" s="126"/>
      <c r="F296" s="126"/>
      <c r="G296" s="127" t="s">
        <v>804</v>
      </c>
      <c r="H296" s="139">
        <v>20276.73</v>
      </c>
      <c r="I296" s="139">
        <v>30167.05</v>
      </c>
      <c r="J296" s="139">
        <v>9701.49</v>
      </c>
      <c r="K296" s="139">
        <v>40742.29</v>
      </c>
      <c r="L296" s="144"/>
    </row>
    <row r="297" spans="1:12" x14ac:dyDescent="0.25">
      <c r="A297" s="123" t="s">
        <v>821</v>
      </c>
      <c r="B297" s="125" t="s">
        <v>366</v>
      </c>
      <c r="C297" s="126"/>
      <c r="D297" s="126"/>
      <c r="E297" s="126"/>
      <c r="F297" s="126"/>
      <c r="G297" s="127" t="s">
        <v>806</v>
      </c>
      <c r="H297" s="139">
        <v>400.04</v>
      </c>
      <c r="I297" s="139">
        <v>340.04</v>
      </c>
      <c r="J297" s="139">
        <v>0</v>
      </c>
      <c r="K297" s="139">
        <v>740.08</v>
      </c>
      <c r="L297" s="144"/>
    </row>
    <row r="298" spans="1:12" x14ac:dyDescent="0.25">
      <c r="A298" s="124" t="s">
        <v>366</v>
      </c>
      <c r="B298" s="125" t="s">
        <v>366</v>
      </c>
      <c r="C298" s="126"/>
      <c r="D298" s="126"/>
      <c r="E298" s="126"/>
      <c r="F298" s="126"/>
      <c r="G298" s="130" t="s">
        <v>366</v>
      </c>
      <c r="H298" s="140"/>
      <c r="I298" s="140"/>
      <c r="J298" s="140"/>
      <c r="K298" s="140"/>
      <c r="L298" s="145"/>
    </row>
    <row r="299" spans="1:12" x14ac:dyDescent="0.25">
      <c r="A299" s="121" t="s">
        <v>822</v>
      </c>
      <c r="B299" s="125" t="s">
        <v>366</v>
      </c>
      <c r="C299" s="126"/>
      <c r="D299" s="126"/>
      <c r="E299" s="128" t="s">
        <v>823</v>
      </c>
      <c r="F299" s="129"/>
      <c r="G299" s="129"/>
      <c r="H299" s="138">
        <v>157172.26999999999</v>
      </c>
      <c r="I299" s="138">
        <v>157503.35</v>
      </c>
      <c r="J299" s="138">
        <v>2283.16</v>
      </c>
      <c r="K299" s="138">
        <v>312392.46000000002</v>
      </c>
      <c r="L299" s="143"/>
    </row>
    <row r="300" spans="1:12" x14ac:dyDescent="0.25">
      <c r="A300" s="121" t="s">
        <v>824</v>
      </c>
      <c r="B300" s="125" t="s">
        <v>366</v>
      </c>
      <c r="C300" s="126"/>
      <c r="D300" s="126"/>
      <c r="E300" s="126"/>
      <c r="F300" s="128" t="s">
        <v>762</v>
      </c>
      <c r="G300" s="129"/>
      <c r="H300" s="138">
        <v>194.45</v>
      </c>
      <c r="I300" s="138">
        <v>222.96</v>
      </c>
      <c r="J300" s="138">
        <v>0</v>
      </c>
      <c r="K300" s="138">
        <v>417.41</v>
      </c>
      <c r="L300" s="146">
        <f>I300-J300</f>
        <v>222.96</v>
      </c>
    </row>
    <row r="301" spans="1:12" x14ac:dyDescent="0.25">
      <c r="A301" s="123" t="s">
        <v>825</v>
      </c>
      <c r="B301" s="125" t="s">
        <v>366</v>
      </c>
      <c r="C301" s="126"/>
      <c r="D301" s="126"/>
      <c r="E301" s="126"/>
      <c r="F301" s="126"/>
      <c r="G301" s="127" t="s">
        <v>778</v>
      </c>
      <c r="H301" s="139">
        <v>0.89</v>
      </c>
      <c r="I301" s="139">
        <v>0</v>
      </c>
      <c r="J301" s="139">
        <v>0</v>
      </c>
      <c r="K301" s="139">
        <v>0.89</v>
      </c>
      <c r="L301" s="144"/>
    </row>
    <row r="302" spans="1:12" x14ac:dyDescent="0.25">
      <c r="A302" s="123" t="s">
        <v>826</v>
      </c>
      <c r="B302" s="125" t="s">
        <v>366</v>
      </c>
      <c r="C302" s="126"/>
      <c r="D302" s="126"/>
      <c r="E302" s="126"/>
      <c r="F302" s="126"/>
      <c r="G302" s="127" t="s">
        <v>804</v>
      </c>
      <c r="H302" s="139">
        <v>73.56</v>
      </c>
      <c r="I302" s="139">
        <v>78.959999999999994</v>
      </c>
      <c r="J302" s="139">
        <v>0</v>
      </c>
      <c r="K302" s="139">
        <v>152.52000000000001</v>
      </c>
      <c r="L302" s="144"/>
    </row>
    <row r="303" spans="1:12" x14ac:dyDescent="0.25">
      <c r="A303" s="123" t="s">
        <v>827</v>
      </c>
      <c r="B303" s="125" t="s">
        <v>366</v>
      </c>
      <c r="C303" s="126"/>
      <c r="D303" s="126"/>
      <c r="E303" s="126"/>
      <c r="F303" s="126"/>
      <c r="G303" s="127" t="s">
        <v>828</v>
      </c>
      <c r="H303" s="139">
        <v>120</v>
      </c>
      <c r="I303" s="139">
        <v>144</v>
      </c>
      <c r="J303" s="139">
        <v>0</v>
      </c>
      <c r="K303" s="139">
        <v>264</v>
      </c>
      <c r="L303" s="144"/>
    </row>
    <row r="304" spans="1:12" x14ac:dyDescent="0.25">
      <c r="A304" s="124" t="s">
        <v>366</v>
      </c>
      <c r="B304" s="125" t="s">
        <v>366</v>
      </c>
      <c r="C304" s="126"/>
      <c r="D304" s="126"/>
      <c r="E304" s="126"/>
      <c r="F304" s="126"/>
      <c r="G304" s="130" t="s">
        <v>366</v>
      </c>
      <c r="H304" s="140"/>
      <c r="I304" s="140"/>
      <c r="J304" s="140"/>
      <c r="K304" s="140"/>
      <c r="L304" s="146"/>
    </row>
    <row r="305" spans="1:12" x14ac:dyDescent="0.25">
      <c r="A305" s="121" t="s">
        <v>829</v>
      </c>
      <c r="B305" s="125" t="s">
        <v>366</v>
      </c>
      <c r="C305" s="126"/>
      <c r="D305" s="126"/>
      <c r="E305" s="126"/>
      <c r="F305" s="128" t="s">
        <v>782</v>
      </c>
      <c r="G305" s="129"/>
      <c r="H305" s="138">
        <v>156977.82</v>
      </c>
      <c r="I305" s="138">
        <v>157280.39000000001</v>
      </c>
      <c r="J305" s="138">
        <v>2283.16</v>
      </c>
      <c r="K305" s="138">
        <v>311975.05</v>
      </c>
      <c r="L305" s="146">
        <f>I305-J305</f>
        <v>154997.23000000001</v>
      </c>
    </row>
    <row r="306" spans="1:12" x14ac:dyDescent="0.25">
      <c r="A306" s="123" t="s">
        <v>830</v>
      </c>
      <c r="B306" s="125" t="s">
        <v>366</v>
      </c>
      <c r="C306" s="126"/>
      <c r="D306" s="126"/>
      <c r="E306" s="126"/>
      <c r="F306" s="126"/>
      <c r="G306" s="127" t="s">
        <v>778</v>
      </c>
      <c r="H306" s="139">
        <v>844.49</v>
      </c>
      <c r="I306" s="139">
        <v>0</v>
      </c>
      <c r="J306" s="139">
        <v>0</v>
      </c>
      <c r="K306" s="139">
        <v>844.49</v>
      </c>
      <c r="L306" s="144"/>
    </row>
    <row r="307" spans="1:12" x14ac:dyDescent="0.25">
      <c r="A307" s="123" t="s">
        <v>831</v>
      </c>
      <c r="B307" s="125" t="s">
        <v>366</v>
      </c>
      <c r="C307" s="126"/>
      <c r="D307" s="126"/>
      <c r="E307" s="126"/>
      <c r="F307" s="126"/>
      <c r="G307" s="127" t="s">
        <v>804</v>
      </c>
      <c r="H307" s="139">
        <v>47947.27</v>
      </c>
      <c r="I307" s="139">
        <v>54030.89</v>
      </c>
      <c r="J307" s="139">
        <v>1556.34</v>
      </c>
      <c r="K307" s="139">
        <v>100421.82</v>
      </c>
      <c r="L307" s="144"/>
    </row>
    <row r="308" spans="1:12" x14ac:dyDescent="0.25">
      <c r="A308" s="123" t="s">
        <v>832</v>
      </c>
      <c r="B308" s="125" t="s">
        <v>366</v>
      </c>
      <c r="C308" s="126"/>
      <c r="D308" s="126"/>
      <c r="E308" s="126"/>
      <c r="F308" s="126"/>
      <c r="G308" s="127" t="s">
        <v>828</v>
      </c>
      <c r="H308" s="139">
        <v>108186.06</v>
      </c>
      <c r="I308" s="139">
        <v>103249.5</v>
      </c>
      <c r="J308" s="139">
        <v>726.82</v>
      </c>
      <c r="K308" s="139">
        <v>210708.74</v>
      </c>
      <c r="L308" s="144"/>
    </row>
    <row r="309" spans="1:12" x14ac:dyDescent="0.25">
      <c r="A309" s="121" t="s">
        <v>366</v>
      </c>
      <c r="B309" s="125" t="s">
        <v>366</v>
      </c>
      <c r="C309" s="126"/>
      <c r="D309" s="126"/>
      <c r="E309" s="128" t="s">
        <v>366</v>
      </c>
      <c r="F309" s="129"/>
      <c r="G309" s="129"/>
      <c r="H309" s="137"/>
      <c r="I309" s="137"/>
      <c r="J309" s="137"/>
      <c r="K309" s="137"/>
      <c r="L309" s="129"/>
    </row>
    <row r="310" spans="1:12" x14ac:dyDescent="0.25">
      <c r="A310" s="121" t="s">
        <v>833</v>
      </c>
      <c r="B310" s="125" t="s">
        <v>366</v>
      </c>
      <c r="C310" s="126"/>
      <c r="D310" s="128" t="s">
        <v>834</v>
      </c>
      <c r="E310" s="129"/>
      <c r="F310" s="129"/>
      <c r="G310" s="129"/>
      <c r="H310" s="138">
        <v>203083.09</v>
      </c>
      <c r="I310" s="138">
        <v>276739.96000000002</v>
      </c>
      <c r="J310" s="138">
        <v>0.02</v>
      </c>
      <c r="K310" s="138">
        <v>479823.03</v>
      </c>
      <c r="L310" s="146">
        <f>I310-J310</f>
        <v>276739.94</v>
      </c>
    </row>
    <row r="311" spans="1:12" x14ac:dyDescent="0.25">
      <c r="A311" s="121" t="s">
        <v>835</v>
      </c>
      <c r="B311" s="125" t="s">
        <v>366</v>
      </c>
      <c r="C311" s="126"/>
      <c r="D311" s="126"/>
      <c r="E311" s="128" t="s">
        <v>834</v>
      </c>
      <c r="F311" s="129"/>
      <c r="G311" s="129"/>
      <c r="H311" s="138">
        <v>203083.09</v>
      </c>
      <c r="I311" s="138">
        <v>276739.96000000002</v>
      </c>
      <c r="J311" s="138">
        <v>0.02</v>
      </c>
      <c r="K311" s="138">
        <v>479823.03</v>
      </c>
      <c r="L311" s="143"/>
    </row>
    <row r="312" spans="1:12" x14ac:dyDescent="0.25">
      <c r="A312" s="121" t="s">
        <v>836</v>
      </c>
      <c r="B312" s="125" t="s">
        <v>366</v>
      </c>
      <c r="C312" s="126"/>
      <c r="D312" s="126"/>
      <c r="E312" s="126"/>
      <c r="F312" s="128" t="s">
        <v>834</v>
      </c>
      <c r="G312" s="129"/>
      <c r="H312" s="138">
        <v>203083.09</v>
      </c>
      <c r="I312" s="138">
        <v>276739.96000000002</v>
      </c>
      <c r="J312" s="138">
        <v>0.02</v>
      </c>
      <c r="K312" s="138">
        <v>479823.03</v>
      </c>
      <c r="L312" s="143"/>
    </row>
    <row r="313" spans="1:12" x14ac:dyDescent="0.25">
      <c r="A313" s="123" t="s">
        <v>837</v>
      </c>
      <c r="B313" s="125" t="s">
        <v>366</v>
      </c>
      <c r="C313" s="126"/>
      <c r="D313" s="126"/>
      <c r="E313" s="126"/>
      <c r="F313" s="126"/>
      <c r="G313" s="127" t="s">
        <v>838</v>
      </c>
      <c r="H313" s="139">
        <v>2638.8</v>
      </c>
      <c r="I313" s="139">
        <v>2638.8</v>
      </c>
      <c r="J313" s="139">
        <v>0</v>
      </c>
      <c r="K313" s="139">
        <v>5277.6</v>
      </c>
      <c r="L313" s="146">
        <f t="shared" ref="L313:L321" si="0">I313-J313</f>
        <v>2638.8</v>
      </c>
    </row>
    <row r="314" spans="1:12" x14ac:dyDescent="0.25">
      <c r="A314" s="123" t="s">
        <v>839</v>
      </c>
      <c r="B314" s="125" t="s">
        <v>366</v>
      </c>
      <c r="C314" s="126"/>
      <c r="D314" s="126"/>
      <c r="E314" s="126"/>
      <c r="F314" s="126"/>
      <c r="G314" s="127" t="s">
        <v>840</v>
      </c>
      <c r="H314" s="139">
        <v>882</v>
      </c>
      <c r="I314" s="139">
        <v>882</v>
      </c>
      <c r="J314" s="139">
        <v>0</v>
      </c>
      <c r="K314" s="139">
        <v>1764</v>
      </c>
      <c r="L314" s="146">
        <f t="shared" si="0"/>
        <v>882</v>
      </c>
    </row>
    <row r="315" spans="1:12" x14ac:dyDescent="0.25">
      <c r="A315" s="123" t="s">
        <v>1115</v>
      </c>
      <c r="B315" s="125" t="s">
        <v>366</v>
      </c>
      <c r="C315" s="126"/>
      <c r="D315" s="126"/>
      <c r="E315" s="126"/>
      <c r="F315" s="126"/>
      <c r="G315" s="127" t="s">
        <v>1116</v>
      </c>
      <c r="H315" s="139">
        <v>0</v>
      </c>
      <c r="I315" s="139">
        <v>2686.87</v>
      </c>
      <c r="J315" s="139">
        <v>0</v>
      </c>
      <c r="K315" s="139">
        <v>2686.87</v>
      </c>
      <c r="L315" s="146">
        <f t="shared" si="0"/>
        <v>2686.87</v>
      </c>
    </row>
    <row r="316" spans="1:12" x14ac:dyDescent="0.25">
      <c r="A316" s="123" t="s">
        <v>841</v>
      </c>
      <c r="B316" s="125" t="s">
        <v>366</v>
      </c>
      <c r="C316" s="126"/>
      <c r="D316" s="126"/>
      <c r="E316" s="126"/>
      <c r="F316" s="126"/>
      <c r="G316" s="127" t="s">
        <v>842</v>
      </c>
      <c r="H316" s="139">
        <v>9746.74</v>
      </c>
      <c r="I316" s="139">
        <v>9826.5</v>
      </c>
      <c r="J316" s="139">
        <v>0</v>
      </c>
      <c r="K316" s="139">
        <v>19573.240000000002</v>
      </c>
      <c r="L316" s="146">
        <f t="shared" si="0"/>
        <v>9826.5</v>
      </c>
    </row>
    <row r="317" spans="1:12" x14ac:dyDescent="0.25">
      <c r="A317" s="123" t="s">
        <v>843</v>
      </c>
      <c r="B317" s="125" t="s">
        <v>366</v>
      </c>
      <c r="C317" s="126"/>
      <c r="D317" s="126"/>
      <c r="E317" s="126"/>
      <c r="F317" s="126"/>
      <c r="G317" s="127" t="s">
        <v>844</v>
      </c>
      <c r="H317" s="139">
        <v>61875.57</v>
      </c>
      <c r="I317" s="139">
        <v>79402.039999999994</v>
      </c>
      <c r="J317" s="139">
        <v>0</v>
      </c>
      <c r="K317" s="139">
        <v>141277.60999999999</v>
      </c>
      <c r="L317" s="146">
        <f t="shared" si="0"/>
        <v>79402.039999999994</v>
      </c>
    </row>
    <row r="318" spans="1:12" x14ac:dyDescent="0.25">
      <c r="A318" s="123" t="s">
        <v>845</v>
      </c>
      <c r="B318" s="125" t="s">
        <v>366</v>
      </c>
      <c r="C318" s="126"/>
      <c r="D318" s="126"/>
      <c r="E318" s="126"/>
      <c r="F318" s="126"/>
      <c r="G318" s="127" t="s">
        <v>846</v>
      </c>
      <c r="H318" s="139">
        <v>94252.92</v>
      </c>
      <c r="I318" s="139">
        <v>24325.97</v>
      </c>
      <c r="J318" s="139">
        <v>0.01</v>
      </c>
      <c r="K318" s="139">
        <v>118578.88</v>
      </c>
      <c r="L318" s="146">
        <f t="shared" si="0"/>
        <v>24325.960000000003</v>
      </c>
    </row>
    <row r="319" spans="1:12" x14ac:dyDescent="0.25">
      <c r="A319" s="123" t="s">
        <v>847</v>
      </c>
      <c r="B319" s="125" t="s">
        <v>366</v>
      </c>
      <c r="C319" s="126"/>
      <c r="D319" s="126"/>
      <c r="E319" s="126"/>
      <c r="F319" s="126"/>
      <c r="G319" s="127" t="s">
        <v>848</v>
      </c>
      <c r="H319" s="139">
        <v>14209.13</v>
      </c>
      <c r="I319" s="139">
        <v>138724.69</v>
      </c>
      <c r="J319" s="139">
        <v>0</v>
      </c>
      <c r="K319" s="139">
        <v>152933.82</v>
      </c>
      <c r="L319" s="146">
        <f t="shared" si="0"/>
        <v>138724.69</v>
      </c>
    </row>
    <row r="320" spans="1:12" x14ac:dyDescent="0.25">
      <c r="A320" s="123" t="s">
        <v>849</v>
      </c>
      <c r="B320" s="125" t="s">
        <v>366</v>
      </c>
      <c r="C320" s="126"/>
      <c r="D320" s="126"/>
      <c r="E320" s="126"/>
      <c r="F320" s="126"/>
      <c r="G320" s="127" t="s">
        <v>850</v>
      </c>
      <c r="H320" s="139">
        <v>9336.2199999999993</v>
      </c>
      <c r="I320" s="139">
        <v>8097.96</v>
      </c>
      <c r="J320" s="139">
        <v>0</v>
      </c>
      <c r="K320" s="139">
        <v>17434.18</v>
      </c>
      <c r="L320" s="146">
        <f t="shared" si="0"/>
        <v>8097.96</v>
      </c>
    </row>
    <row r="321" spans="1:12" x14ac:dyDescent="0.25">
      <c r="A321" s="123" t="s">
        <v>851</v>
      </c>
      <c r="B321" s="125" t="s">
        <v>366</v>
      </c>
      <c r="C321" s="126"/>
      <c r="D321" s="126"/>
      <c r="E321" s="126"/>
      <c r="F321" s="126"/>
      <c r="G321" s="127" t="s">
        <v>852</v>
      </c>
      <c r="H321" s="139">
        <v>10141.709999999999</v>
      </c>
      <c r="I321" s="139">
        <v>10155.129999999999</v>
      </c>
      <c r="J321" s="139">
        <v>0.01</v>
      </c>
      <c r="K321" s="139">
        <v>20296.830000000002</v>
      </c>
      <c r="L321" s="146">
        <f t="shared" si="0"/>
        <v>10155.119999999999</v>
      </c>
    </row>
    <row r="322" spans="1:12" x14ac:dyDescent="0.25">
      <c r="A322" s="124" t="s">
        <v>366</v>
      </c>
      <c r="B322" s="125" t="s">
        <v>366</v>
      </c>
      <c r="C322" s="126"/>
      <c r="D322" s="126"/>
      <c r="E322" s="126"/>
      <c r="F322" s="126"/>
      <c r="G322" s="130" t="s">
        <v>366</v>
      </c>
      <c r="H322" s="140"/>
      <c r="I322" s="140"/>
      <c r="J322" s="140"/>
      <c r="K322" s="140"/>
      <c r="L322" s="145"/>
    </row>
    <row r="323" spans="1:12" x14ac:dyDescent="0.25">
      <c r="A323" s="121" t="s">
        <v>853</v>
      </c>
      <c r="B323" s="122" t="s">
        <v>366</v>
      </c>
      <c r="C323" s="128" t="s">
        <v>854</v>
      </c>
      <c r="D323" s="129"/>
      <c r="E323" s="129"/>
      <c r="F323" s="129"/>
      <c r="G323" s="129"/>
      <c r="H323" s="138">
        <v>157852.9</v>
      </c>
      <c r="I323" s="138">
        <v>163915.6</v>
      </c>
      <c r="J323" s="138">
        <v>0</v>
      </c>
      <c r="K323" s="138">
        <v>321768.5</v>
      </c>
      <c r="L323" s="146">
        <f>I323-J323</f>
        <v>163915.6</v>
      </c>
    </row>
    <row r="324" spans="1:12" x14ac:dyDescent="0.25">
      <c r="A324" s="121" t="s">
        <v>855</v>
      </c>
      <c r="B324" s="125" t="s">
        <v>366</v>
      </c>
      <c r="C324" s="126"/>
      <c r="D324" s="128" t="s">
        <v>854</v>
      </c>
      <c r="E324" s="129"/>
      <c r="F324" s="129"/>
      <c r="G324" s="129"/>
      <c r="H324" s="138">
        <v>157852.9</v>
      </c>
      <c r="I324" s="138">
        <v>163915.6</v>
      </c>
      <c r="J324" s="138">
        <v>0</v>
      </c>
      <c r="K324" s="138">
        <v>321768.5</v>
      </c>
      <c r="L324" s="143"/>
    </row>
    <row r="325" spans="1:12" x14ac:dyDescent="0.25">
      <c r="A325" s="121" t="s">
        <v>856</v>
      </c>
      <c r="B325" s="125" t="s">
        <v>366</v>
      </c>
      <c r="C325" s="126"/>
      <c r="D325" s="126"/>
      <c r="E325" s="128" t="s">
        <v>854</v>
      </c>
      <c r="F325" s="129"/>
      <c r="G325" s="129"/>
      <c r="H325" s="138">
        <v>157852.9</v>
      </c>
      <c r="I325" s="138">
        <v>163915.6</v>
      </c>
      <c r="J325" s="138">
        <v>0</v>
      </c>
      <c r="K325" s="138">
        <v>321768.5</v>
      </c>
      <c r="L325" s="143"/>
    </row>
    <row r="326" spans="1:12" x14ac:dyDescent="0.25">
      <c r="A326" s="121" t="s">
        <v>857</v>
      </c>
      <c r="B326" s="125" t="s">
        <v>366</v>
      </c>
      <c r="C326" s="126"/>
      <c r="D326" s="126"/>
      <c r="E326" s="126"/>
      <c r="F326" s="128" t="s">
        <v>858</v>
      </c>
      <c r="G326" s="129"/>
      <c r="H326" s="138">
        <v>4561.54</v>
      </c>
      <c r="I326" s="138">
        <v>4496.3999999999996</v>
      </c>
      <c r="J326" s="138">
        <v>0</v>
      </c>
      <c r="K326" s="138">
        <v>9057.94</v>
      </c>
      <c r="L326" s="146">
        <f>I326-J326</f>
        <v>4496.3999999999996</v>
      </c>
    </row>
    <row r="327" spans="1:12" x14ac:dyDescent="0.25">
      <c r="A327" s="123" t="s">
        <v>859</v>
      </c>
      <c r="B327" s="125" t="s">
        <v>366</v>
      </c>
      <c r="C327" s="126"/>
      <c r="D327" s="126"/>
      <c r="E327" s="126"/>
      <c r="F327" s="126"/>
      <c r="G327" s="127" t="s">
        <v>860</v>
      </c>
      <c r="H327" s="139">
        <v>4561.54</v>
      </c>
      <c r="I327" s="139">
        <v>4496.3999999999996</v>
      </c>
      <c r="J327" s="139">
        <v>0</v>
      </c>
      <c r="K327" s="139">
        <v>9057.94</v>
      </c>
      <c r="L327" s="144"/>
    </row>
    <row r="328" spans="1:12" x14ac:dyDescent="0.25">
      <c r="A328" s="124" t="s">
        <v>366</v>
      </c>
      <c r="B328" s="125" t="s">
        <v>366</v>
      </c>
      <c r="C328" s="126"/>
      <c r="D328" s="126"/>
      <c r="E328" s="126"/>
      <c r="F328" s="126"/>
      <c r="G328" s="130" t="s">
        <v>366</v>
      </c>
      <c r="H328" s="140"/>
      <c r="I328" s="140"/>
      <c r="J328" s="140"/>
      <c r="K328" s="140"/>
      <c r="L328" s="145"/>
    </row>
    <row r="329" spans="1:12" x14ac:dyDescent="0.25">
      <c r="A329" s="121" t="s">
        <v>861</v>
      </c>
      <c r="B329" s="125" t="s">
        <v>366</v>
      </c>
      <c r="C329" s="126"/>
      <c r="D329" s="126"/>
      <c r="E329" s="126"/>
      <c r="F329" s="128" t="s">
        <v>862</v>
      </c>
      <c r="G329" s="129"/>
      <c r="H329" s="138">
        <v>116000.54</v>
      </c>
      <c r="I329" s="138">
        <v>93069.5</v>
      </c>
      <c r="J329" s="138">
        <v>0</v>
      </c>
      <c r="K329" s="138">
        <v>209070.04</v>
      </c>
      <c r="L329" s="146">
        <f>I329-J329</f>
        <v>93069.5</v>
      </c>
    </row>
    <row r="330" spans="1:12" x14ac:dyDescent="0.25">
      <c r="A330" s="123" t="s">
        <v>863</v>
      </c>
      <c r="B330" s="125" t="s">
        <v>366</v>
      </c>
      <c r="C330" s="126"/>
      <c r="D330" s="126"/>
      <c r="E330" s="126"/>
      <c r="F330" s="126"/>
      <c r="G330" s="127" t="s">
        <v>864</v>
      </c>
      <c r="H330" s="139">
        <v>59762.47</v>
      </c>
      <c r="I330" s="139">
        <v>57936.18</v>
      </c>
      <c r="J330" s="139">
        <v>0</v>
      </c>
      <c r="K330" s="139">
        <v>117698.65</v>
      </c>
      <c r="L330" s="146">
        <f t="shared" ref="L330:L333" si="1">I330-J330</f>
        <v>57936.18</v>
      </c>
    </row>
    <row r="331" spans="1:12" x14ac:dyDescent="0.25">
      <c r="A331" s="123" t="s">
        <v>865</v>
      </c>
      <c r="B331" s="125" t="s">
        <v>366</v>
      </c>
      <c r="C331" s="126"/>
      <c r="D331" s="126"/>
      <c r="E331" s="126"/>
      <c r="F331" s="126"/>
      <c r="G331" s="127" t="s">
        <v>866</v>
      </c>
      <c r="H331" s="139">
        <v>9880</v>
      </c>
      <c r="I331" s="139">
        <v>5940</v>
      </c>
      <c r="J331" s="139">
        <v>0</v>
      </c>
      <c r="K331" s="139">
        <v>15820</v>
      </c>
      <c r="L331" s="146">
        <f t="shared" si="1"/>
        <v>5940</v>
      </c>
    </row>
    <row r="332" spans="1:12" x14ac:dyDescent="0.25">
      <c r="A332" s="123" t="s">
        <v>867</v>
      </c>
      <c r="B332" s="125" t="s">
        <v>366</v>
      </c>
      <c r="C332" s="126"/>
      <c r="D332" s="126"/>
      <c r="E332" s="126"/>
      <c r="F332" s="126"/>
      <c r="G332" s="127" t="s">
        <v>868</v>
      </c>
      <c r="H332" s="139">
        <v>43401.02</v>
      </c>
      <c r="I332" s="139">
        <v>26242.9</v>
      </c>
      <c r="J332" s="139">
        <v>0</v>
      </c>
      <c r="K332" s="139">
        <v>69643.92</v>
      </c>
      <c r="L332" s="146">
        <f t="shared" si="1"/>
        <v>26242.9</v>
      </c>
    </row>
    <row r="333" spans="1:12" x14ac:dyDescent="0.25">
      <c r="A333" s="123" t="s">
        <v>869</v>
      </c>
      <c r="B333" s="125" t="s">
        <v>366</v>
      </c>
      <c r="C333" s="126"/>
      <c r="D333" s="126"/>
      <c r="E333" s="126"/>
      <c r="F333" s="126"/>
      <c r="G333" s="127" t="s">
        <v>870</v>
      </c>
      <c r="H333" s="139">
        <v>2957.05</v>
      </c>
      <c r="I333" s="139">
        <v>2950.42</v>
      </c>
      <c r="J333" s="139">
        <v>0</v>
      </c>
      <c r="K333" s="139">
        <v>5907.47</v>
      </c>
      <c r="L333" s="146">
        <f t="shared" si="1"/>
        <v>2950.42</v>
      </c>
    </row>
    <row r="334" spans="1:12" x14ac:dyDescent="0.25">
      <c r="A334" s="124" t="s">
        <v>366</v>
      </c>
      <c r="B334" s="125" t="s">
        <v>366</v>
      </c>
      <c r="C334" s="126"/>
      <c r="D334" s="126"/>
      <c r="E334" s="126"/>
      <c r="F334" s="126"/>
      <c r="G334" s="130" t="s">
        <v>366</v>
      </c>
      <c r="H334" s="140"/>
      <c r="I334" s="140"/>
      <c r="J334" s="140"/>
      <c r="K334" s="140"/>
      <c r="L334" s="145"/>
    </row>
    <row r="335" spans="1:12" x14ac:dyDescent="0.25">
      <c r="A335" s="121" t="s">
        <v>871</v>
      </c>
      <c r="B335" s="125" t="s">
        <v>366</v>
      </c>
      <c r="C335" s="126"/>
      <c r="D335" s="126"/>
      <c r="E335" s="126"/>
      <c r="F335" s="128" t="s">
        <v>872</v>
      </c>
      <c r="G335" s="129"/>
      <c r="H335" s="138">
        <v>828.77</v>
      </c>
      <c r="I335" s="138">
        <v>0</v>
      </c>
      <c r="J335" s="138">
        <v>0</v>
      </c>
      <c r="K335" s="138">
        <v>828.77</v>
      </c>
      <c r="L335" s="146">
        <f>I335-J335</f>
        <v>0</v>
      </c>
    </row>
    <row r="336" spans="1:12" x14ac:dyDescent="0.25">
      <c r="A336" s="123" t="s">
        <v>873</v>
      </c>
      <c r="B336" s="125" t="s">
        <v>366</v>
      </c>
      <c r="C336" s="126"/>
      <c r="D336" s="126"/>
      <c r="E336" s="126"/>
      <c r="F336" s="126"/>
      <c r="G336" s="127" t="s">
        <v>874</v>
      </c>
      <c r="H336" s="139">
        <v>828.77</v>
      </c>
      <c r="I336" s="139">
        <v>0</v>
      </c>
      <c r="J336" s="139">
        <v>0</v>
      </c>
      <c r="K336" s="139">
        <v>828.77</v>
      </c>
      <c r="L336" s="144"/>
    </row>
    <row r="337" spans="1:12" x14ac:dyDescent="0.25">
      <c r="A337" s="124" t="s">
        <v>366</v>
      </c>
      <c r="B337" s="125" t="s">
        <v>366</v>
      </c>
      <c r="C337" s="126"/>
      <c r="D337" s="126"/>
      <c r="E337" s="126"/>
      <c r="F337" s="126"/>
      <c r="G337" s="130" t="s">
        <v>366</v>
      </c>
      <c r="H337" s="140"/>
      <c r="I337" s="140"/>
      <c r="J337" s="140"/>
      <c r="K337" s="140"/>
      <c r="L337" s="145"/>
    </row>
    <row r="338" spans="1:12" x14ac:dyDescent="0.25">
      <c r="A338" s="121" t="s">
        <v>875</v>
      </c>
      <c r="B338" s="125" t="s">
        <v>366</v>
      </c>
      <c r="C338" s="126"/>
      <c r="D338" s="126"/>
      <c r="E338" s="126"/>
      <c r="F338" s="128" t="s">
        <v>876</v>
      </c>
      <c r="G338" s="129"/>
      <c r="H338" s="138">
        <v>18910.05</v>
      </c>
      <c r="I338" s="138">
        <v>34202.449999999997</v>
      </c>
      <c r="J338" s="138">
        <v>0</v>
      </c>
      <c r="K338" s="138">
        <v>53112.5</v>
      </c>
      <c r="L338" s="146">
        <f>I338-J338</f>
        <v>34202.449999999997</v>
      </c>
    </row>
    <row r="339" spans="1:12" x14ac:dyDescent="0.25">
      <c r="A339" s="123" t="s">
        <v>877</v>
      </c>
      <c r="B339" s="125" t="s">
        <v>366</v>
      </c>
      <c r="C339" s="126"/>
      <c r="D339" s="126"/>
      <c r="E339" s="126"/>
      <c r="F339" s="126"/>
      <c r="G339" s="127" t="s">
        <v>878</v>
      </c>
      <c r="H339" s="139">
        <v>10624.33</v>
      </c>
      <c r="I339" s="139">
        <v>23739.22</v>
      </c>
      <c r="J339" s="139">
        <v>0</v>
      </c>
      <c r="K339" s="139">
        <v>34363.550000000003</v>
      </c>
      <c r="L339" s="144"/>
    </row>
    <row r="340" spans="1:12" x14ac:dyDescent="0.25">
      <c r="A340" s="123" t="s">
        <v>879</v>
      </c>
      <c r="B340" s="125" t="s">
        <v>366</v>
      </c>
      <c r="C340" s="126"/>
      <c r="D340" s="126"/>
      <c r="E340" s="126"/>
      <c r="F340" s="126"/>
      <c r="G340" s="127" t="s">
        <v>880</v>
      </c>
      <c r="H340" s="139">
        <v>5256.77</v>
      </c>
      <c r="I340" s="139">
        <v>7521.48</v>
      </c>
      <c r="J340" s="139">
        <v>0</v>
      </c>
      <c r="K340" s="139">
        <v>12778.25</v>
      </c>
      <c r="L340" s="144"/>
    </row>
    <row r="341" spans="1:12" x14ac:dyDescent="0.25">
      <c r="A341" s="123" t="s">
        <v>881</v>
      </c>
      <c r="B341" s="125" t="s">
        <v>366</v>
      </c>
      <c r="C341" s="126"/>
      <c r="D341" s="126"/>
      <c r="E341" s="126"/>
      <c r="F341" s="126"/>
      <c r="G341" s="127" t="s">
        <v>882</v>
      </c>
      <c r="H341" s="139">
        <v>193.2</v>
      </c>
      <c r="I341" s="139">
        <v>0</v>
      </c>
      <c r="J341" s="139">
        <v>0</v>
      </c>
      <c r="K341" s="139">
        <v>193.2</v>
      </c>
      <c r="L341" s="144"/>
    </row>
    <row r="342" spans="1:12" x14ac:dyDescent="0.25">
      <c r="A342" s="123" t="s">
        <v>883</v>
      </c>
      <c r="B342" s="125" t="s">
        <v>366</v>
      </c>
      <c r="C342" s="126"/>
      <c r="D342" s="126"/>
      <c r="E342" s="126"/>
      <c r="F342" s="126"/>
      <c r="G342" s="127" t="s">
        <v>884</v>
      </c>
      <c r="H342" s="139">
        <v>1477.75</v>
      </c>
      <c r="I342" s="139">
        <v>2605.75</v>
      </c>
      <c r="J342" s="139">
        <v>0</v>
      </c>
      <c r="K342" s="139">
        <v>4083.5</v>
      </c>
      <c r="L342" s="144"/>
    </row>
    <row r="343" spans="1:12" x14ac:dyDescent="0.25">
      <c r="A343" s="123" t="s">
        <v>885</v>
      </c>
      <c r="B343" s="125" t="s">
        <v>366</v>
      </c>
      <c r="C343" s="126"/>
      <c r="D343" s="126"/>
      <c r="E343" s="126"/>
      <c r="F343" s="126"/>
      <c r="G343" s="127" t="s">
        <v>850</v>
      </c>
      <c r="H343" s="139">
        <v>1358</v>
      </c>
      <c r="I343" s="139">
        <v>336</v>
      </c>
      <c r="J343" s="139">
        <v>0</v>
      </c>
      <c r="K343" s="139">
        <v>1694</v>
      </c>
      <c r="L343" s="144"/>
    </row>
    <row r="344" spans="1:12" x14ac:dyDescent="0.25">
      <c r="A344" s="124" t="s">
        <v>366</v>
      </c>
      <c r="B344" s="125" t="s">
        <v>366</v>
      </c>
      <c r="C344" s="126"/>
      <c r="D344" s="126"/>
      <c r="E344" s="126"/>
      <c r="F344" s="126"/>
      <c r="G344" s="130" t="s">
        <v>366</v>
      </c>
      <c r="H344" s="140"/>
      <c r="I344" s="140"/>
      <c r="J344" s="140"/>
      <c r="K344" s="140"/>
      <c r="L344" s="145"/>
    </row>
    <row r="345" spans="1:12" x14ac:dyDescent="0.25">
      <c r="A345" s="121" t="s">
        <v>886</v>
      </c>
      <c r="B345" s="125" t="s">
        <v>366</v>
      </c>
      <c r="C345" s="126"/>
      <c r="D345" s="126"/>
      <c r="E345" s="126"/>
      <c r="F345" s="128" t="s">
        <v>887</v>
      </c>
      <c r="G345" s="129"/>
      <c r="H345" s="138">
        <v>10738.46</v>
      </c>
      <c r="I345" s="138">
        <v>11438.2</v>
      </c>
      <c r="J345" s="138">
        <v>0</v>
      </c>
      <c r="K345" s="138">
        <v>22176.66</v>
      </c>
      <c r="L345" s="146">
        <f>I345-J345</f>
        <v>11438.2</v>
      </c>
    </row>
    <row r="346" spans="1:12" x14ac:dyDescent="0.25">
      <c r="A346" s="123" t="s">
        <v>888</v>
      </c>
      <c r="B346" s="125" t="s">
        <v>366</v>
      </c>
      <c r="C346" s="126"/>
      <c r="D346" s="126"/>
      <c r="E346" s="126"/>
      <c r="F346" s="126"/>
      <c r="G346" s="127" t="s">
        <v>685</v>
      </c>
      <c r="H346" s="139">
        <v>3799.62</v>
      </c>
      <c r="I346" s="139">
        <v>3204.36</v>
      </c>
      <c r="J346" s="139">
        <v>0</v>
      </c>
      <c r="K346" s="139">
        <v>7003.98</v>
      </c>
      <c r="L346" s="144"/>
    </row>
    <row r="347" spans="1:12" x14ac:dyDescent="0.25">
      <c r="A347" s="123" t="s">
        <v>1117</v>
      </c>
      <c r="B347" s="125" t="s">
        <v>366</v>
      </c>
      <c r="C347" s="126"/>
      <c r="D347" s="126"/>
      <c r="E347" s="126"/>
      <c r="F347" s="126"/>
      <c r="G347" s="127" t="s">
        <v>1118</v>
      </c>
      <c r="H347" s="139">
        <v>0</v>
      </c>
      <c r="I347" s="139">
        <v>724.62</v>
      </c>
      <c r="J347" s="139">
        <v>0</v>
      </c>
      <c r="K347" s="139">
        <v>724.62</v>
      </c>
      <c r="L347" s="144"/>
    </row>
    <row r="348" spans="1:12" x14ac:dyDescent="0.25">
      <c r="A348" s="123" t="s">
        <v>889</v>
      </c>
      <c r="B348" s="125" t="s">
        <v>366</v>
      </c>
      <c r="C348" s="126"/>
      <c r="D348" s="126"/>
      <c r="E348" s="126"/>
      <c r="F348" s="126"/>
      <c r="G348" s="127" t="s">
        <v>890</v>
      </c>
      <c r="H348" s="139">
        <v>1951.84</v>
      </c>
      <c r="I348" s="139">
        <v>591.22</v>
      </c>
      <c r="J348" s="139">
        <v>0</v>
      </c>
      <c r="K348" s="139">
        <v>2543.06</v>
      </c>
      <c r="L348" s="144"/>
    </row>
    <row r="349" spans="1:12" x14ac:dyDescent="0.25">
      <c r="A349" s="123" t="s">
        <v>891</v>
      </c>
      <c r="B349" s="125" t="s">
        <v>366</v>
      </c>
      <c r="C349" s="126"/>
      <c r="D349" s="126"/>
      <c r="E349" s="126"/>
      <c r="F349" s="126"/>
      <c r="G349" s="127" t="s">
        <v>892</v>
      </c>
      <c r="H349" s="139">
        <v>4054.54</v>
      </c>
      <c r="I349" s="139">
        <v>5927.05</v>
      </c>
      <c r="J349" s="139">
        <v>0</v>
      </c>
      <c r="K349" s="139">
        <v>9981.59</v>
      </c>
      <c r="L349" s="144"/>
    </row>
    <row r="350" spans="1:12" x14ac:dyDescent="0.25">
      <c r="A350" s="123" t="s">
        <v>893</v>
      </c>
      <c r="B350" s="125" t="s">
        <v>366</v>
      </c>
      <c r="C350" s="126"/>
      <c r="D350" s="126"/>
      <c r="E350" s="126"/>
      <c r="F350" s="126"/>
      <c r="G350" s="127" t="s">
        <v>894</v>
      </c>
      <c r="H350" s="139">
        <v>932.46</v>
      </c>
      <c r="I350" s="139">
        <v>975.45</v>
      </c>
      <c r="J350" s="139">
        <v>0</v>
      </c>
      <c r="K350" s="139">
        <v>1907.91</v>
      </c>
      <c r="L350" s="144"/>
    </row>
    <row r="351" spans="1:12" x14ac:dyDescent="0.25">
      <c r="A351" s="123" t="s">
        <v>1119</v>
      </c>
      <c r="B351" s="125" t="s">
        <v>366</v>
      </c>
      <c r="C351" s="126"/>
      <c r="D351" s="126"/>
      <c r="E351" s="126"/>
      <c r="F351" s="126"/>
      <c r="G351" s="127" t="s">
        <v>1120</v>
      </c>
      <c r="H351" s="139">
        <v>0</v>
      </c>
      <c r="I351" s="139">
        <v>15.5</v>
      </c>
      <c r="J351" s="139">
        <v>0</v>
      </c>
      <c r="K351" s="139">
        <v>15.5</v>
      </c>
      <c r="L351" s="144"/>
    </row>
    <row r="352" spans="1:12" x14ac:dyDescent="0.25">
      <c r="A352" s="124" t="s">
        <v>366</v>
      </c>
      <c r="B352" s="125" t="s">
        <v>366</v>
      </c>
      <c r="C352" s="126"/>
      <c r="D352" s="126"/>
      <c r="E352" s="126"/>
      <c r="F352" s="126"/>
      <c r="G352" s="130" t="s">
        <v>366</v>
      </c>
      <c r="H352" s="140"/>
      <c r="I352" s="140"/>
      <c r="J352" s="140"/>
      <c r="K352" s="140"/>
      <c r="L352" s="145"/>
    </row>
    <row r="353" spans="1:12" x14ac:dyDescent="0.25">
      <c r="A353" s="121" t="s">
        <v>895</v>
      </c>
      <c r="B353" s="125" t="s">
        <v>366</v>
      </c>
      <c r="C353" s="126"/>
      <c r="D353" s="126"/>
      <c r="E353" s="126"/>
      <c r="F353" s="128" t="s">
        <v>896</v>
      </c>
      <c r="G353" s="129"/>
      <c r="H353" s="138">
        <v>6543.54</v>
      </c>
      <c r="I353" s="138">
        <v>20709.05</v>
      </c>
      <c r="J353" s="138">
        <v>0</v>
      </c>
      <c r="K353" s="138">
        <v>27252.59</v>
      </c>
      <c r="L353" s="146">
        <f>I353-J353</f>
        <v>20709.05</v>
      </c>
    </row>
    <row r="354" spans="1:12" x14ac:dyDescent="0.25">
      <c r="A354" s="123" t="s">
        <v>897</v>
      </c>
      <c r="B354" s="125" t="s">
        <v>366</v>
      </c>
      <c r="C354" s="126"/>
      <c r="D354" s="126"/>
      <c r="E354" s="126"/>
      <c r="F354" s="126"/>
      <c r="G354" s="127" t="s">
        <v>898</v>
      </c>
      <c r="H354" s="139">
        <v>51.21</v>
      </c>
      <c r="I354" s="139">
        <v>0</v>
      </c>
      <c r="J354" s="139">
        <v>0</v>
      </c>
      <c r="K354" s="139">
        <v>51.21</v>
      </c>
      <c r="L354" s="144"/>
    </row>
    <row r="355" spans="1:12" x14ac:dyDescent="0.25">
      <c r="A355" s="123" t="s">
        <v>1121</v>
      </c>
      <c r="B355" s="125" t="s">
        <v>366</v>
      </c>
      <c r="C355" s="126"/>
      <c r="D355" s="126"/>
      <c r="E355" s="126"/>
      <c r="F355" s="126"/>
      <c r="G355" s="127" t="s">
        <v>1122</v>
      </c>
      <c r="H355" s="139">
        <v>0</v>
      </c>
      <c r="I355" s="139">
        <v>610</v>
      </c>
      <c r="J355" s="139">
        <v>0</v>
      </c>
      <c r="K355" s="139">
        <v>610</v>
      </c>
      <c r="L355" s="144"/>
    </row>
    <row r="356" spans="1:12" x14ac:dyDescent="0.25">
      <c r="A356" s="123" t="s">
        <v>1123</v>
      </c>
      <c r="B356" s="125" t="s">
        <v>366</v>
      </c>
      <c r="C356" s="126"/>
      <c r="D356" s="126"/>
      <c r="E356" s="126"/>
      <c r="F356" s="126"/>
      <c r="G356" s="127" t="s">
        <v>1124</v>
      </c>
      <c r="H356" s="139">
        <v>0</v>
      </c>
      <c r="I356" s="139">
        <v>1690</v>
      </c>
      <c r="J356" s="139">
        <v>0</v>
      </c>
      <c r="K356" s="139">
        <v>1690</v>
      </c>
      <c r="L356" s="144"/>
    </row>
    <row r="357" spans="1:12" x14ac:dyDescent="0.25">
      <c r="A357" s="123" t="s">
        <v>899</v>
      </c>
      <c r="B357" s="125" t="s">
        <v>366</v>
      </c>
      <c r="C357" s="126"/>
      <c r="D357" s="126"/>
      <c r="E357" s="126"/>
      <c r="F357" s="126"/>
      <c r="G357" s="127" t="s">
        <v>900</v>
      </c>
      <c r="H357" s="139">
        <v>32</v>
      </c>
      <c r="I357" s="139">
        <v>29</v>
      </c>
      <c r="J357" s="139">
        <v>0</v>
      </c>
      <c r="K357" s="139">
        <v>61</v>
      </c>
      <c r="L357" s="144"/>
    </row>
    <row r="358" spans="1:12" x14ac:dyDescent="0.25">
      <c r="A358" s="123" t="s">
        <v>1125</v>
      </c>
      <c r="B358" s="125" t="s">
        <v>366</v>
      </c>
      <c r="C358" s="126"/>
      <c r="D358" s="126"/>
      <c r="E358" s="126"/>
      <c r="F358" s="126"/>
      <c r="G358" s="127" t="s">
        <v>1126</v>
      </c>
      <c r="H358" s="139">
        <v>0</v>
      </c>
      <c r="I358" s="139">
        <v>163.36000000000001</v>
      </c>
      <c r="J358" s="139">
        <v>0</v>
      </c>
      <c r="K358" s="139">
        <v>163.36000000000001</v>
      </c>
      <c r="L358" s="144"/>
    </row>
    <row r="359" spans="1:12" x14ac:dyDescent="0.25">
      <c r="A359" s="123" t="s">
        <v>1127</v>
      </c>
      <c r="B359" s="125" t="s">
        <v>366</v>
      </c>
      <c r="C359" s="126"/>
      <c r="D359" s="126"/>
      <c r="E359" s="126"/>
      <c r="F359" s="126"/>
      <c r="G359" s="127" t="s">
        <v>1128</v>
      </c>
      <c r="H359" s="139">
        <v>0</v>
      </c>
      <c r="I359" s="139">
        <v>2.0299999999999998</v>
      </c>
      <c r="J359" s="139">
        <v>0</v>
      </c>
      <c r="K359" s="139">
        <v>2.0299999999999998</v>
      </c>
      <c r="L359" s="144"/>
    </row>
    <row r="360" spans="1:12" x14ac:dyDescent="0.25">
      <c r="A360" s="123" t="s">
        <v>901</v>
      </c>
      <c r="B360" s="125" t="s">
        <v>366</v>
      </c>
      <c r="C360" s="126"/>
      <c r="D360" s="126"/>
      <c r="E360" s="126"/>
      <c r="F360" s="126"/>
      <c r="G360" s="127" t="s">
        <v>902</v>
      </c>
      <c r="H360" s="139">
        <v>15.6</v>
      </c>
      <c r="I360" s="139">
        <v>133.99</v>
      </c>
      <c r="J360" s="139">
        <v>0</v>
      </c>
      <c r="K360" s="139">
        <v>149.59</v>
      </c>
      <c r="L360" s="144"/>
    </row>
    <row r="361" spans="1:12" x14ac:dyDescent="0.25">
      <c r="A361" s="123" t="s">
        <v>903</v>
      </c>
      <c r="B361" s="125" t="s">
        <v>366</v>
      </c>
      <c r="C361" s="126"/>
      <c r="D361" s="126"/>
      <c r="E361" s="126"/>
      <c r="F361" s="126"/>
      <c r="G361" s="127" t="s">
        <v>904</v>
      </c>
      <c r="H361" s="139">
        <v>544</v>
      </c>
      <c r="I361" s="139">
        <v>7608.94</v>
      </c>
      <c r="J361" s="139">
        <v>0</v>
      </c>
      <c r="K361" s="139">
        <v>8152.94</v>
      </c>
      <c r="L361" s="144"/>
    </row>
    <row r="362" spans="1:12" x14ac:dyDescent="0.25">
      <c r="A362" s="123" t="s">
        <v>905</v>
      </c>
      <c r="B362" s="125" t="s">
        <v>366</v>
      </c>
      <c r="C362" s="126"/>
      <c r="D362" s="126"/>
      <c r="E362" s="126"/>
      <c r="F362" s="126"/>
      <c r="G362" s="127" t="s">
        <v>906</v>
      </c>
      <c r="H362" s="139">
        <v>368.82</v>
      </c>
      <c r="I362" s="139">
        <v>9.98</v>
      </c>
      <c r="J362" s="139">
        <v>0</v>
      </c>
      <c r="K362" s="139">
        <v>378.8</v>
      </c>
      <c r="L362" s="144"/>
    </row>
    <row r="363" spans="1:12" x14ac:dyDescent="0.25">
      <c r="A363" s="123" t="s">
        <v>907</v>
      </c>
      <c r="B363" s="125" t="s">
        <v>366</v>
      </c>
      <c r="C363" s="126"/>
      <c r="D363" s="126"/>
      <c r="E363" s="126"/>
      <c r="F363" s="126"/>
      <c r="G363" s="127" t="s">
        <v>908</v>
      </c>
      <c r="H363" s="139">
        <v>5531.91</v>
      </c>
      <c r="I363" s="139">
        <v>10021.9</v>
      </c>
      <c r="J363" s="139">
        <v>0</v>
      </c>
      <c r="K363" s="139">
        <v>15553.81</v>
      </c>
      <c r="L363" s="144"/>
    </row>
    <row r="364" spans="1:12" x14ac:dyDescent="0.25">
      <c r="A364" s="123" t="s">
        <v>1129</v>
      </c>
      <c r="B364" s="125" t="s">
        <v>366</v>
      </c>
      <c r="C364" s="126"/>
      <c r="D364" s="126"/>
      <c r="E364" s="126"/>
      <c r="F364" s="126"/>
      <c r="G364" s="127" t="s">
        <v>1130</v>
      </c>
      <c r="H364" s="139">
        <v>0</v>
      </c>
      <c r="I364" s="139">
        <v>439.85</v>
      </c>
      <c r="J364" s="139">
        <v>0</v>
      </c>
      <c r="K364" s="139">
        <v>439.85</v>
      </c>
      <c r="L364" s="144"/>
    </row>
    <row r="365" spans="1:12" x14ac:dyDescent="0.25">
      <c r="A365" s="124" t="s">
        <v>366</v>
      </c>
      <c r="B365" s="125" t="s">
        <v>366</v>
      </c>
      <c r="C365" s="126"/>
      <c r="D365" s="126"/>
      <c r="E365" s="126"/>
      <c r="F365" s="126"/>
      <c r="G365" s="130" t="s">
        <v>366</v>
      </c>
      <c r="H365" s="140"/>
      <c r="I365" s="140"/>
      <c r="J365" s="140"/>
      <c r="K365" s="140"/>
      <c r="L365" s="145"/>
    </row>
    <row r="366" spans="1:12" x14ac:dyDescent="0.25">
      <c r="A366" s="121" t="s">
        <v>909</v>
      </c>
      <c r="B366" s="125" t="s">
        <v>366</v>
      </c>
      <c r="C366" s="126"/>
      <c r="D366" s="126"/>
      <c r="E366" s="126"/>
      <c r="F366" s="128" t="s">
        <v>910</v>
      </c>
      <c r="G366" s="129"/>
      <c r="H366" s="138">
        <v>270</v>
      </c>
      <c r="I366" s="138">
        <v>0</v>
      </c>
      <c r="J366" s="138">
        <v>0</v>
      </c>
      <c r="K366" s="138">
        <v>270</v>
      </c>
      <c r="L366" s="146">
        <f>I366-J366</f>
        <v>0</v>
      </c>
    </row>
    <row r="367" spans="1:12" x14ac:dyDescent="0.25">
      <c r="A367" s="123" t="s">
        <v>911</v>
      </c>
      <c r="B367" s="125" t="s">
        <v>366</v>
      </c>
      <c r="C367" s="126"/>
      <c r="D367" s="126"/>
      <c r="E367" s="126"/>
      <c r="F367" s="126"/>
      <c r="G367" s="127" t="s">
        <v>912</v>
      </c>
      <c r="H367" s="139">
        <v>270</v>
      </c>
      <c r="I367" s="139">
        <v>0</v>
      </c>
      <c r="J367" s="139">
        <v>0</v>
      </c>
      <c r="K367" s="139">
        <v>270</v>
      </c>
      <c r="L367" s="144"/>
    </row>
    <row r="368" spans="1:12" x14ac:dyDescent="0.25">
      <c r="A368" s="124" t="s">
        <v>366</v>
      </c>
      <c r="B368" s="125" t="s">
        <v>366</v>
      </c>
      <c r="C368" s="126"/>
      <c r="D368" s="126"/>
      <c r="E368" s="126"/>
      <c r="F368" s="126"/>
      <c r="G368" s="130" t="s">
        <v>366</v>
      </c>
      <c r="H368" s="140"/>
      <c r="I368" s="140"/>
      <c r="J368" s="140"/>
      <c r="K368" s="140"/>
      <c r="L368" s="145"/>
    </row>
    <row r="369" spans="1:12" x14ac:dyDescent="0.25">
      <c r="A369" s="121" t="s">
        <v>913</v>
      </c>
      <c r="B369" s="122" t="s">
        <v>366</v>
      </c>
      <c r="C369" s="128" t="s">
        <v>914</v>
      </c>
      <c r="D369" s="129"/>
      <c r="E369" s="129"/>
      <c r="F369" s="129"/>
      <c r="G369" s="129"/>
      <c r="H369" s="138">
        <v>43587.32</v>
      </c>
      <c r="I369" s="138">
        <v>53335.51</v>
      </c>
      <c r="J369" s="138">
        <v>0</v>
      </c>
      <c r="K369" s="138">
        <v>96922.83</v>
      </c>
      <c r="L369" s="146">
        <f>I369-J369</f>
        <v>53335.51</v>
      </c>
    </row>
    <row r="370" spans="1:12" x14ac:dyDescent="0.25">
      <c r="A370" s="121" t="s">
        <v>915</v>
      </c>
      <c r="B370" s="125" t="s">
        <v>366</v>
      </c>
      <c r="C370" s="126"/>
      <c r="D370" s="128" t="s">
        <v>914</v>
      </c>
      <c r="E370" s="129"/>
      <c r="F370" s="129"/>
      <c r="G370" s="129"/>
      <c r="H370" s="138">
        <v>43587.32</v>
      </c>
      <c r="I370" s="138">
        <v>53335.51</v>
      </c>
      <c r="J370" s="138">
        <v>0</v>
      </c>
      <c r="K370" s="138">
        <v>96922.83</v>
      </c>
      <c r="L370" s="143"/>
    </row>
    <row r="371" spans="1:12" x14ac:dyDescent="0.25">
      <c r="A371" s="121" t="s">
        <v>916</v>
      </c>
      <c r="B371" s="125" t="s">
        <v>366</v>
      </c>
      <c r="C371" s="126"/>
      <c r="D371" s="126"/>
      <c r="E371" s="128" t="s">
        <v>914</v>
      </c>
      <c r="F371" s="129"/>
      <c r="G371" s="129"/>
      <c r="H371" s="138">
        <v>43587.32</v>
      </c>
      <c r="I371" s="138">
        <v>53335.51</v>
      </c>
      <c r="J371" s="138">
        <v>0</v>
      </c>
      <c r="K371" s="138">
        <v>96922.83</v>
      </c>
      <c r="L371" s="143"/>
    </row>
    <row r="372" spans="1:12" x14ac:dyDescent="0.25">
      <c r="A372" s="121" t="s">
        <v>917</v>
      </c>
      <c r="B372" s="125" t="s">
        <v>366</v>
      </c>
      <c r="C372" s="126"/>
      <c r="D372" s="126"/>
      <c r="E372" s="126"/>
      <c r="F372" s="128" t="s">
        <v>918</v>
      </c>
      <c r="G372" s="129"/>
      <c r="H372" s="138">
        <v>31686.77</v>
      </c>
      <c r="I372" s="138">
        <v>41807.1</v>
      </c>
      <c r="J372" s="138">
        <v>0</v>
      </c>
      <c r="K372" s="138">
        <v>73493.87</v>
      </c>
      <c r="L372" s="146">
        <f>I372-J372</f>
        <v>41807.1</v>
      </c>
    </row>
    <row r="373" spans="1:12" x14ac:dyDescent="0.25">
      <c r="A373" s="123" t="s">
        <v>919</v>
      </c>
      <c r="B373" s="125" t="s">
        <v>366</v>
      </c>
      <c r="C373" s="126"/>
      <c r="D373" s="126"/>
      <c r="E373" s="126"/>
      <c r="F373" s="126"/>
      <c r="G373" s="127" t="s">
        <v>920</v>
      </c>
      <c r="H373" s="139">
        <v>11723.03</v>
      </c>
      <c r="I373" s="139">
        <v>11723.03</v>
      </c>
      <c r="J373" s="139">
        <v>0</v>
      </c>
      <c r="K373" s="139">
        <v>23446.06</v>
      </c>
      <c r="L373" s="144"/>
    </row>
    <row r="374" spans="1:12" x14ac:dyDescent="0.25">
      <c r="A374" s="123" t="s">
        <v>921</v>
      </c>
      <c r="B374" s="125" t="s">
        <v>366</v>
      </c>
      <c r="C374" s="126"/>
      <c r="D374" s="126"/>
      <c r="E374" s="126"/>
      <c r="F374" s="126"/>
      <c r="G374" s="127" t="s">
        <v>922</v>
      </c>
      <c r="H374" s="139">
        <v>3480</v>
      </c>
      <c r="I374" s="139">
        <v>3480</v>
      </c>
      <c r="J374" s="139">
        <v>0</v>
      </c>
      <c r="K374" s="139">
        <v>6960</v>
      </c>
      <c r="L374" s="144"/>
    </row>
    <row r="375" spans="1:12" x14ac:dyDescent="0.25">
      <c r="A375" s="123" t="s">
        <v>923</v>
      </c>
      <c r="B375" s="125" t="s">
        <v>366</v>
      </c>
      <c r="C375" s="126"/>
      <c r="D375" s="126"/>
      <c r="E375" s="126"/>
      <c r="F375" s="126"/>
      <c r="G375" s="127" t="s">
        <v>924</v>
      </c>
      <c r="H375" s="139">
        <v>600</v>
      </c>
      <c r="I375" s="139">
        <v>600</v>
      </c>
      <c r="J375" s="139">
        <v>0</v>
      </c>
      <c r="K375" s="139">
        <v>1200</v>
      </c>
      <c r="L375" s="144"/>
    </row>
    <row r="376" spans="1:12" x14ac:dyDescent="0.25">
      <c r="A376" s="123" t="s">
        <v>925</v>
      </c>
      <c r="B376" s="125" t="s">
        <v>366</v>
      </c>
      <c r="C376" s="126"/>
      <c r="D376" s="126"/>
      <c r="E376" s="126"/>
      <c r="F376" s="126"/>
      <c r="G376" s="127" t="s">
        <v>926</v>
      </c>
      <c r="H376" s="139">
        <v>14773.74</v>
      </c>
      <c r="I376" s="139">
        <v>23414.07</v>
      </c>
      <c r="J376" s="139">
        <v>0</v>
      </c>
      <c r="K376" s="139">
        <v>38187.81</v>
      </c>
      <c r="L376" s="144"/>
    </row>
    <row r="377" spans="1:12" x14ac:dyDescent="0.25">
      <c r="A377" s="123" t="s">
        <v>927</v>
      </c>
      <c r="B377" s="125" t="s">
        <v>366</v>
      </c>
      <c r="C377" s="126"/>
      <c r="D377" s="126"/>
      <c r="E377" s="126"/>
      <c r="F377" s="126"/>
      <c r="G377" s="127" t="s">
        <v>928</v>
      </c>
      <c r="H377" s="139">
        <v>1110</v>
      </c>
      <c r="I377" s="139">
        <v>2590</v>
      </c>
      <c r="J377" s="139">
        <v>0</v>
      </c>
      <c r="K377" s="139">
        <v>3700</v>
      </c>
      <c r="L377" s="144"/>
    </row>
    <row r="378" spans="1:12" x14ac:dyDescent="0.25">
      <c r="A378" s="124" t="s">
        <v>366</v>
      </c>
      <c r="B378" s="125" t="s">
        <v>366</v>
      </c>
      <c r="C378" s="126"/>
      <c r="D378" s="126"/>
      <c r="E378" s="126"/>
      <c r="F378" s="126"/>
      <c r="G378" s="130" t="s">
        <v>366</v>
      </c>
      <c r="H378" s="140"/>
      <c r="I378" s="140"/>
      <c r="J378" s="140"/>
      <c r="K378" s="140"/>
      <c r="L378" s="145"/>
    </row>
    <row r="379" spans="1:12" x14ac:dyDescent="0.25">
      <c r="A379" s="121" t="s">
        <v>929</v>
      </c>
      <c r="B379" s="125" t="s">
        <v>366</v>
      </c>
      <c r="C379" s="126"/>
      <c r="D379" s="126"/>
      <c r="E379" s="126"/>
      <c r="F379" s="128" t="s">
        <v>930</v>
      </c>
      <c r="G379" s="129"/>
      <c r="H379" s="138">
        <v>4930</v>
      </c>
      <c r="I379" s="138">
        <v>3565.4</v>
      </c>
      <c r="J379" s="138">
        <v>0</v>
      </c>
      <c r="K379" s="138">
        <v>8495.4</v>
      </c>
      <c r="L379" s="146">
        <f>I379-J379</f>
        <v>3565.4</v>
      </c>
    </row>
    <row r="380" spans="1:12" x14ac:dyDescent="0.25">
      <c r="A380" s="123" t="s">
        <v>931</v>
      </c>
      <c r="B380" s="125" t="s">
        <v>366</v>
      </c>
      <c r="C380" s="126"/>
      <c r="D380" s="126"/>
      <c r="E380" s="126"/>
      <c r="F380" s="126"/>
      <c r="G380" s="127" t="s">
        <v>932</v>
      </c>
      <c r="H380" s="139">
        <v>4930</v>
      </c>
      <c r="I380" s="139">
        <v>3565.4</v>
      </c>
      <c r="J380" s="139">
        <v>0</v>
      </c>
      <c r="K380" s="139">
        <v>8495.4</v>
      </c>
      <c r="L380" s="144"/>
    </row>
    <row r="381" spans="1:12" x14ac:dyDescent="0.25">
      <c r="A381" s="124" t="s">
        <v>366</v>
      </c>
      <c r="B381" s="125" t="s">
        <v>366</v>
      </c>
      <c r="C381" s="126"/>
      <c r="D381" s="126"/>
      <c r="E381" s="126"/>
      <c r="F381" s="126"/>
      <c r="G381" s="130" t="s">
        <v>366</v>
      </c>
      <c r="H381" s="140"/>
      <c r="I381" s="140"/>
      <c r="J381" s="140"/>
      <c r="K381" s="140"/>
      <c r="L381" s="145"/>
    </row>
    <row r="382" spans="1:12" x14ac:dyDescent="0.25">
      <c r="A382" s="121" t="s">
        <v>933</v>
      </c>
      <c r="B382" s="125" t="s">
        <v>366</v>
      </c>
      <c r="C382" s="126"/>
      <c r="D382" s="126"/>
      <c r="E382" s="126"/>
      <c r="F382" s="128" t="s">
        <v>934</v>
      </c>
      <c r="G382" s="129"/>
      <c r="H382" s="138">
        <v>6750.55</v>
      </c>
      <c r="I382" s="138">
        <v>6315.01</v>
      </c>
      <c r="J382" s="138">
        <v>0</v>
      </c>
      <c r="K382" s="138">
        <v>13065.56</v>
      </c>
      <c r="L382" s="146">
        <f>I382-J382</f>
        <v>6315.01</v>
      </c>
    </row>
    <row r="383" spans="1:12" x14ac:dyDescent="0.25">
      <c r="A383" s="123" t="s">
        <v>935</v>
      </c>
      <c r="B383" s="125" t="s">
        <v>366</v>
      </c>
      <c r="C383" s="126"/>
      <c r="D383" s="126"/>
      <c r="E383" s="126"/>
      <c r="F383" s="126"/>
      <c r="G383" s="127" t="s">
        <v>936</v>
      </c>
      <c r="H383" s="139">
        <v>6750.55</v>
      </c>
      <c r="I383" s="139">
        <v>6315.01</v>
      </c>
      <c r="J383" s="139">
        <v>0</v>
      </c>
      <c r="K383" s="139">
        <v>13065.56</v>
      </c>
      <c r="L383" s="144"/>
    </row>
    <row r="384" spans="1:12" x14ac:dyDescent="0.25">
      <c r="A384" s="124" t="s">
        <v>366</v>
      </c>
      <c r="B384" s="125" t="s">
        <v>366</v>
      </c>
      <c r="C384" s="126"/>
      <c r="D384" s="126"/>
      <c r="E384" s="126"/>
      <c r="F384" s="126"/>
      <c r="G384" s="130" t="s">
        <v>366</v>
      </c>
      <c r="H384" s="140"/>
      <c r="I384" s="140"/>
      <c r="J384" s="140"/>
      <c r="K384" s="140"/>
      <c r="L384" s="145"/>
    </row>
    <row r="385" spans="1:12" x14ac:dyDescent="0.25">
      <c r="A385" s="121" t="s">
        <v>937</v>
      </c>
      <c r="B385" s="125" t="s">
        <v>366</v>
      </c>
      <c r="C385" s="126"/>
      <c r="D385" s="126"/>
      <c r="E385" s="126"/>
      <c r="F385" s="128" t="s">
        <v>910</v>
      </c>
      <c r="G385" s="129"/>
      <c r="H385" s="138">
        <v>220</v>
      </c>
      <c r="I385" s="138">
        <v>1648</v>
      </c>
      <c r="J385" s="138">
        <v>0</v>
      </c>
      <c r="K385" s="138">
        <v>1868</v>
      </c>
      <c r="L385" s="146">
        <f>I385-J385</f>
        <v>1648</v>
      </c>
    </row>
    <row r="386" spans="1:12" x14ac:dyDescent="0.25">
      <c r="A386" s="123" t="s">
        <v>938</v>
      </c>
      <c r="B386" s="125" t="s">
        <v>366</v>
      </c>
      <c r="C386" s="126"/>
      <c r="D386" s="126"/>
      <c r="E386" s="126"/>
      <c r="F386" s="126"/>
      <c r="G386" s="127" t="s">
        <v>939</v>
      </c>
      <c r="H386" s="139">
        <v>220</v>
      </c>
      <c r="I386" s="139">
        <v>0</v>
      </c>
      <c r="J386" s="139">
        <v>0</v>
      </c>
      <c r="K386" s="139">
        <v>220</v>
      </c>
      <c r="L386" s="144"/>
    </row>
    <row r="387" spans="1:12" x14ac:dyDescent="0.25">
      <c r="A387" s="123" t="s">
        <v>1131</v>
      </c>
      <c r="B387" s="125" t="s">
        <v>366</v>
      </c>
      <c r="C387" s="126"/>
      <c r="D387" s="126"/>
      <c r="E387" s="126"/>
      <c r="F387" s="126"/>
      <c r="G387" s="127" t="s">
        <v>1132</v>
      </c>
      <c r="H387" s="139">
        <v>0</v>
      </c>
      <c r="I387" s="139">
        <v>1100</v>
      </c>
      <c r="J387" s="139">
        <v>0</v>
      </c>
      <c r="K387" s="139">
        <v>1100</v>
      </c>
      <c r="L387" s="144"/>
    </row>
    <row r="388" spans="1:12" x14ac:dyDescent="0.25">
      <c r="A388" s="123" t="s">
        <v>1133</v>
      </c>
      <c r="B388" s="125" t="s">
        <v>366</v>
      </c>
      <c r="C388" s="126"/>
      <c r="D388" s="126"/>
      <c r="E388" s="126"/>
      <c r="F388" s="126"/>
      <c r="G388" s="127" t="s">
        <v>912</v>
      </c>
      <c r="H388" s="139">
        <v>0</v>
      </c>
      <c r="I388" s="139">
        <v>548</v>
      </c>
      <c r="J388" s="139">
        <v>0</v>
      </c>
      <c r="K388" s="139">
        <v>548</v>
      </c>
      <c r="L388" s="144"/>
    </row>
    <row r="389" spans="1:12" x14ac:dyDescent="0.25">
      <c r="A389" s="124" t="s">
        <v>366</v>
      </c>
      <c r="B389" s="125" t="s">
        <v>366</v>
      </c>
      <c r="C389" s="126"/>
      <c r="D389" s="126"/>
      <c r="E389" s="126"/>
      <c r="F389" s="126"/>
      <c r="G389" s="130" t="s">
        <v>366</v>
      </c>
      <c r="H389" s="140"/>
      <c r="I389" s="140"/>
      <c r="J389" s="140"/>
      <c r="K389" s="140"/>
      <c r="L389" s="145"/>
    </row>
    <row r="390" spans="1:12" x14ac:dyDescent="0.25">
      <c r="A390" s="121" t="s">
        <v>940</v>
      </c>
      <c r="B390" s="122" t="s">
        <v>366</v>
      </c>
      <c r="C390" s="128" t="s">
        <v>941</v>
      </c>
      <c r="D390" s="129"/>
      <c r="E390" s="129"/>
      <c r="F390" s="129"/>
      <c r="G390" s="129"/>
      <c r="H390" s="138">
        <v>1873.34</v>
      </c>
      <c r="I390" s="138">
        <v>8048.1</v>
      </c>
      <c r="J390" s="138">
        <v>1690.7</v>
      </c>
      <c r="K390" s="141">
        <v>8230.74</v>
      </c>
      <c r="L390" s="146">
        <f>I390-J390</f>
        <v>6357.4000000000005</v>
      </c>
    </row>
    <row r="391" spans="1:12" x14ac:dyDescent="0.25">
      <c r="A391" s="121" t="s">
        <v>942</v>
      </c>
      <c r="B391" s="125" t="s">
        <v>366</v>
      </c>
      <c r="C391" s="126"/>
      <c r="D391" s="128" t="s">
        <v>941</v>
      </c>
      <c r="E391" s="129"/>
      <c r="F391" s="129"/>
      <c r="G391" s="129"/>
      <c r="H391" s="138">
        <v>1873.34</v>
      </c>
      <c r="I391" s="138">
        <v>8048.1</v>
      </c>
      <c r="J391" s="138">
        <v>1690.7</v>
      </c>
      <c r="K391" s="138">
        <v>8230.74</v>
      </c>
      <c r="L391" s="143"/>
    </row>
    <row r="392" spans="1:12" x14ac:dyDescent="0.25">
      <c r="A392" s="121" t="s">
        <v>943</v>
      </c>
      <c r="B392" s="125" t="s">
        <v>366</v>
      </c>
      <c r="C392" s="126"/>
      <c r="D392" s="126"/>
      <c r="E392" s="128" t="s">
        <v>941</v>
      </c>
      <c r="F392" s="129"/>
      <c r="G392" s="129"/>
      <c r="H392" s="138">
        <v>1873.34</v>
      </c>
      <c r="I392" s="138">
        <v>8048.1</v>
      </c>
      <c r="J392" s="138">
        <v>1690.7</v>
      </c>
      <c r="K392" s="138">
        <v>8230.74</v>
      </c>
      <c r="L392" s="143"/>
    </row>
    <row r="393" spans="1:12" x14ac:dyDescent="0.25">
      <c r="A393" s="121" t="s">
        <v>945</v>
      </c>
      <c r="B393" s="125" t="s">
        <v>366</v>
      </c>
      <c r="C393" s="126"/>
      <c r="D393" s="126"/>
      <c r="E393" s="126"/>
      <c r="F393" s="128" t="s">
        <v>946</v>
      </c>
      <c r="G393" s="129"/>
      <c r="H393" s="138">
        <v>1690.7</v>
      </c>
      <c r="I393" s="138">
        <v>0</v>
      </c>
      <c r="J393" s="138">
        <v>1690.7</v>
      </c>
      <c r="K393" s="138">
        <v>0</v>
      </c>
      <c r="L393" s="146">
        <f>I393-J393</f>
        <v>-1690.7</v>
      </c>
    </row>
    <row r="394" spans="1:12" x14ac:dyDescent="0.25">
      <c r="A394" s="123" t="s">
        <v>947</v>
      </c>
      <c r="B394" s="125" t="s">
        <v>366</v>
      </c>
      <c r="C394" s="126"/>
      <c r="D394" s="126"/>
      <c r="E394" s="126"/>
      <c r="F394" s="126"/>
      <c r="G394" s="127" t="s">
        <v>948</v>
      </c>
      <c r="H394" s="139">
        <v>1690.7</v>
      </c>
      <c r="I394" s="139">
        <v>0</v>
      </c>
      <c r="J394" s="139">
        <v>1690.7</v>
      </c>
      <c r="K394" s="139">
        <v>0</v>
      </c>
      <c r="L394" s="144"/>
    </row>
    <row r="395" spans="1:12" x14ac:dyDescent="0.25">
      <c r="A395" s="124" t="s">
        <v>366</v>
      </c>
      <c r="B395" s="125" t="s">
        <v>366</v>
      </c>
      <c r="C395" s="126"/>
      <c r="D395" s="126"/>
      <c r="E395" s="126"/>
      <c r="F395" s="126"/>
      <c r="G395" s="130" t="s">
        <v>366</v>
      </c>
      <c r="H395" s="140"/>
      <c r="I395" s="140"/>
      <c r="J395" s="140"/>
      <c r="K395" s="140"/>
      <c r="L395" s="145"/>
    </row>
    <row r="396" spans="1:12" x14ac:dyDescent="0.25">
      <c r="A396" s="121" t="s">
        <v>1088</v>
      </c>
      <c r="B396" s="125" t="s">
        <v>366</v>
      </c>
      <c r="C396" s="126"/>
      <c r="D396" s="126"/>
      <c r="E396" s="126"/>
      <c r="F396" s="128" t="s">
        <v>944</v>
      </c>
      <c r="G396" s="129"/>
      <c r="H396" s="138">
        <v>182.64</v>
      </c>
      <c r="I396" s="138">
        <v>465.3</v>
      </c>
      <c r="J396" s="138">
        <v>0</v>
      </c>
      <c r="K396" s="138">
        <v>647.94000000000005</v>
      </c>
      <c r="L396" s="146">
        <f>I396-J396</f>
        <v>465.3</v>
      </c>
    </row>
    <row r="397" spans="1:12" x14ac:dyDescent="0.25">
      <c r="A397" s="123" t="s">
        <v>1089</v>
      </c>
      <c r="B397" s="125" t="s">
        <v>366</v>
      </c>
      <c r="C397" s="126"/>
      <c r="D397" s="126"/>
      <c r="E397" s="126"/>
      <c r="F397" s="126"/>
      <c r="G397" s="127" t="s">
        <v>944</v>
      </c>
      <c r="H397" s="139">
        <v>182.64</v>
      </c>
      <c r="I397" s="139">
        <v>465.3</v>
      </c>
      <c r="J397" s="139">
        <v>0</v>
      </c>
      <c r="K397" s="139">
        <v>647.94000000000005</v>
      </c>
      <c r="L397" s="144"/>
    </row>
    <row r="398" spans="1:12" x14ac:dyDescent="0.25">
      <c r="A398" s="124" t="s">
        <v>366</v>
      </c>
      <c r="B398" s="125" t="s">
        <v>366</v>
      </c>
      <c r="C398" s="126"/>
      <c r="D398" s="126"/>
      <c r="E398" s="126"/>
      <c r="F398" s="126"/>
      <c r="G398" s="130" t="s">
        <v>366</v>
      </c>
      <c r="H398" s="140"/>
      <c r="I398" s="140"/>
      <c r="J398" s="140"/>
      <c r="K398" s="140"/>
      <c r="L398" s="145"/>
    </row>
    <row r="399" spans="1:12" x14ac:dyDescent="0.25">
      <c r="A399" s="121" t="s">
        <v>1134</v>
      </c>
      <c r="B399" s="125" t="s">
        <v>366</v>
      </c>
      <c r="C399" s="126"/>
      <c r="D399" s="126"/>
      <c r="E399" s="126"/>
      <c r="F399" s="128" t="s">
        <v>1135</v>
      </c>
      <c r="G399" s="129"/>
      <c r="H399" s="138">
        <v>0</v>
      </c>
      <c r="I399" s="138">
        <v>7582.8</v>
      </c>
      <c r="J399" s="138">
        <v>0</v>
      </c>
      <c r="K399" s="138">
        <v>7582.8</v>
      </c>
      <c r="L399" s="146">
        <f>I399-J399</f>
        <v>7582.8</v>
      </c>
    </row>
    <row r="400" spans="1:12" x14ac:dyDescent="0.25">
      <c r="A400" s="123" t="s">
        <v>1136</v>
      </c>
      <c r="B400" s="125" t="s">
        <v>366</v>
      </c>
      <c r="C400" s="126"/>
      <c r="D400" s="126"/>
      <c r="E400" s="126"/>
      <c r="F400" s="126"/>
      <c r="G400" s="127" t="s">
        <v>1135</v>
      </c>
      <c r="H400" s="139">
        <v>0</v>
      </c>
      <c r="I400" s="139">
        <v>7582.8</v>
      </c>
      <c r="J400" s="139">
        <v>0</v>
      </c>
      <c r="K400" s="139">
        <v>7582.8</v>
      </c>
      <c r="L400" s="144"/>
    </row>
    <row r="401" spans="1:12" x14ac:dyDescent="0.25">
      <c r="A401" s="121" t="s">
        <v>366</v>
      </c>
      <c r="B401" s="125" t="s">
        <v>366</v>
      </c>
      <c r="C401" s="126"/>
      <c r="D401" s="126"/>
      <c r="E401" s="128" t="s">
        <v>366</v>
      </c>
      <c r="F401" s="129"/>
      <c r="G401" s="129"/>
      <c r="H401" s="137"/>
      <c r="I401" s="137"/>
      <c r="J401" s="137"/>
      <c r="K401" s="137"/>
      <c r="L401" s="129"/>
    </row>
    <row r="402" spans="1:12" x14ac:dyDescent="0.25">
      <c r="A402" s="121" t="s">
        <v>949</v>
      </c>
      <c r="B402" s="122" t="s">
        <v>366</v>
      </c>
      <c r="C402" s="128" t="s">
        <v>950</v>
      </c>
      <c r="D402" s="129"/>
      <c r="E402" s="129"/>
      <c r="F402" s="129"/>
      <c r="G402" s="129"/>
      <c r="H402" s="138">
        <v>75974.070000000007</v>
      </c>
      <c r="I402" s="138">
        <v>96896.73</v>
      </c>
      <c r="J402" s="138">
        <v>0</v>
      </c>
      <c r="K402" s="138">
        <v>172870.8</v>
      </c>
      <c r="L402" s="146">
        <f>I402-J402</f>
        <v>96896.73</v>
      </c>
    </row>
    <row r="403" spans="1:12" x14ac:dyDescent="0.25">
      <c r="A403" s="121" t="s">
        <v>951</v>
      </c>
      <c r="B403" s="125" t="s">
        <v>366</v>
      </c>
      <c r="C403" s="126"/>
      <c r="D403" s="128" t="s">
        <v>950</v>
      </c>
      <c r="E403" s="129"/>
      <c r="F403" s="129"/>
      <c r="G403" s="129"/>
      <c r="H403" s="138">
        <v>75974.070000000007</v>
      </c>
      <c r="I403" s="138">
        <v>96896.73</v>
      </c>
      <c r="J403" s="138">
        <v>0</v>
      </c>
      <c r="K403" s="138">
        <v>172870.8</v>
      </c>
      <c r="L403" s="143"/>
    </row>
    <row r="404" spans="1:12" x14ac:dyDescent="0.25">
      <c r="A404" s="121" t="s">
        <v>952</v>
      </c>
      <c r="B404" s="125" t="s">
        <v>366</v>
      </c>
      <c r="C404" s="126"/>
      <c r="D404" s="126"/>
      <c r="E404" s="128" t="s">
        <v>950</v>
      </c>
      <c r="F404" s="129"/>
      <c r="G404" s="129"/>
      <c r="H404" s="138">
        <v>75974.070000000007</v>
      </c>
      <c r="I404" s="138">
        <v>96896.73</v>
      </c>
      <c r="J404" s="138">
        <v>0</v>
      </c>
      <c r="K404" s="138">
        <v>172870.8</v>
      </c>
      <c r="L404" s="143"/>
    </row>
    <row r="405" spans="1:12" x14ac:dyDescent="0.25">
      <c r="A405" s="121" t="s">
        <v>953</v>
      </c>
      <c r="B405" s="125" t="s">
        <v>366</v>
      </c>
      <c r="C405" s="126"/>
      <c r="D405" s="126"/>
      <c r="E405" s="126"/>
      <c r="F405" s="128" t="s">
        <v>954</v>
      </c>
      <c r="G405" s="129"/>
      <c r="H405" s="138">
        <v>16361.02</v>
      </c>
      <c r="I405" s="138">
        <v>12285.69</v>
      </c>
      <c r="J405" s="138">
        <v>0</v>
      </c>
      <c r="K405" s="138">
        <v>28646.71</v>
      </c>
      <c r="L405" s="146">
        <f>I405-J405</f>
        <v>12285.69</v>
      </c>
    </row>
    <row r="406" spans="1:12" x14ac:dyDescent="0.25">
      <c r="A406" s="123" t="s">
        <v>955</v>
      </c>
      <c r="B406" s="125" t="s">
        <v>366</v>
      </c>
      <c r="C406" s="126"/>
      <c r="D406" s="126"/>
      <c r="E406" s="126"/>
      <c r="F406" s="126"/>
      <c r="G406" s="127" t="s">
        <v>908</v>
      </c>
      <c r="H406" s="139">
        <v>738.17</v>
      </c>
      <c r="I406" s="139">
        <v>0</v>
      </c>
      <c r="J406" s="139">
        <v>0</v>
      </c>
      <c r="K406" s="139">
        <v>738.17</v>
      </c>
      <c r="L406" s="144"/>
    </row>
    <row r="407" spans="1:12" x14ac:dyDescent="0.25">
      <c r="A407" s="123" t="s">
        <v>956</v>
      </c>
      <c r="B407" s="125" t="s">
        <v>366</v>
      </c>
      <c r="C407" s="126"/>
      <c r="D407" s="126"/>
      <c r="E407" s="126"/>
      <c r="F407" s="126"/>
      <c r="G407" s="127" t="s">
        <v>957</v>
      </c>
      <c r="H407" s="139">
        <v>15622.85</v>
      </c>
      <c r="I407" s="139">
        <v>12285.69</v>
      </c>
      <c r="J407" s="139">
        <v>0</v>
      </c>
      <c r="K407" s="139">
        <v>27908.54</v>
      </c>
      <c r="L407" s="144"/>
    </row>
    <row r="408" spans="1:12" x14ac:dyDescent="0.25">
      <c r="A408" s="124" t="s">
        <v>366</v>
      </c>
      <c r="B408" s="125" t="s">
        <v>366</v>
      </c>
      <c r="C408" s="126"/>
      <c r="D408" s="126"/>
      <c r="E408" s="126"/>
      <c r="F408" s="126"/>
      <c r="G408" s="130" t="s">
        <v>366</v>
      </c>
      <c r="H408" s="140"/>
      <c r="I408" s="140"/>
      <c r="J408" s="140"/>
      <c r="K408" s="140"/>
      <c r="L408" s="145"/>
    </row>
    <row r="409" spans="1:12" x14ac:dyDescent="0.25">
      <c r="A409" s="121" t="s">
        <v>958</v>
      </c>
      <c r="B409" s="125" t="s">
        <v>366</v>
      </c>
      <c r="C409" s="126"/>
      <c r="D409" s="126"/>
      <c r="E409" s="126"/>
      <c r="F409" s="128" t="s">
        <v>959</v>
      </c>
      <c r="G409" s="129"/>
      <c r="H409" s="138">
        <v>41607.620000000003</v>
      </c>
      <c r="I409" s="138">
        <v>65411.46</v>
      </c>
      <c r="J409" s="138">
        <v>0</v>
      </c>
      <c r="K409" s="138">
        <v>107019.08</v>
      </c>
      <c r="L409" s="146">
        <f>I409-J409</f>
        <v>65411.46</v>
      </c>
    </row>
    <row r="410" spans="1:12" x14ac:dyDescent="0.25">
      <c r="A410" s="123" t="s">
        <v>960</v>
      </c>
      <c r="B410" s="125" t="s">
        <v>366</v>
      </c>
      <c r="C410" s="126"/>
      <c r="D410" s="126"/>
      <c r="E410" s="126"/>
      <c r="F410" s="126"/>
      <c r="G410" s="127" t="s">
        <v>961</v>
      </c>
      <c r="H410" s="139">
        <v>41607.620000000003</v>
      </c>
      <c r="I410" s="139">
        <v>65411.46</v>
      </c>
      <c r="J410" s="139">
        <v>0</v>
      </c>
      <c r="K410" s="139">
        <v>107019.08</v>
      </c>
      <c r="L410" s="144"/>
    </row>
    <row r="411" spans="1:12" x14ac:dyDescent="0.25">
      <c r="A411" s="124" t="s">
        <v>366</v>
      </c>
      <c r="B411" s="125" t="s">
        <v>366</v>
      </c>
      <c r="C411" s="126"/>
      <c r="D411" s="126"/>
      <c r="E411" s="126"/>
      <c r="F411" s="126"/>
      <c r="G411" s="130" t="s">
        <v>366</v>
      </c>
      <c r="H411" s="140"/>
      <c r="I411" s="140"/>
      <c r="J411" s="140"/>
      <c r="K411" s="140"/>
      <c r="L411" s="145"/>
    </row>
    <row r="412" spans="1:12" x14ac:dyDescent="0.25">
      <c r="A412" s="121" t="s">
        <v>962</v>
      </c>
      <c r="B412" s="125" t="s">
        <v>366</v>
      </c>
      <c r="C412" s="126"/>
      <c r="D412" s="126"/>
      <c r="E412" s="126"/>
      <c r="F412" s="128" t="s">
        <v>963</v>
      </c>
      <c r="G412" s="129"/>
      <c r="H412" s="138">
        <v>1201.72</v>
      </c>
      <c r="I412" s="138">
        <v>17610</v>
      </c>
      <c r="J412" s="138">
        <v>0</v>
      </c>
      <c r="K412" s="138">
        <v>18811.72</v>
      </c>
      <c r="L412" s="146">
        <f>I412-J412</f>
        <v>17610</v>
      </c>
    </row>
    <row r="413" spans="1:12" x14ac:dyDescent="0.25">
      <c r="A413" s="123" t="s">
        <v>964</v>
      </c>
      <c r="B413" s="125" t="s">
        <v>366</v>
      </c>
      <c r="C413" s="126"/>
      <c r="D413" s="126"/>
      <c r="E413" s="126"/>
      <c r="F413" s="126"/>
      <c r="G413" s="127" t="s">
        <v>963</v>
      </c>
      <c r="H413" s="139">
        <v>1201.72</v>
      </c>
      <c r="I413" s="139">
        <v>17610</v>
      </c>
      <c r="J413" s="139">
        <v>0</v>
      </c>
      <c r="K413" s="139">
        <v>18811.72</v>
      </c>
      <c r="L413" s="144"/>
    </row>
    <row r="414" spans="1:12" x14ac:dyDescent="0.25">
      <c r="A414" s="124" t="s">
        <v>366</v>
      </c>
      <c r="B414" s="125" t="s">
        <v>366</v>
      </c>
      <c r="C414" s="126"/>
      <c r="D414" s="126"/>
      <c r="E414" s="126"/>
      <c r="F414" s="126"/>
      <c r="G414" s="130" t="s">
        <v>366</v>
      </c>
      <c r="H414" s="140"/>
      <c r="I414" s="140"/>
      <c r="J414" s="140"/>
      <c r="K414" s="140"/>
      <c r="L414" s="145"/>
    </row>
    <row r="415" spans="1:12" x14ac:dyDescent="0.25">
      <c r="A415" s="121" t="s">
        <v>965</v>
      </c>
      <c r="B415" s="125" t="s">
        <v>366</v>
      </c>
      <c r="C415" s="126"/>
      <c r="D415" s="126"/>
      <c r="E415" s="126"/>
      <c r="F415" s="128" t="s">
        <v>966</v>
      </c>
      <c r="G415" s="129"/>
      <c r="H415" s="138">
        <v>16803.71</v>
      </c>
      <c r="I415" s="138">
        <v>1589.58</v>
      </c>
      <c r="J415" s="138">
        <v>0</v>
      </c>
      <c r="K415" s="138">
        <v>18393.29</v>
      </c>
      <c r="L415" s="146">
        <f>I415-J415</f>
        <v>1589.58</v>
      </c>
    </row>
    <row r="416" spans="1:12" x14ac:dyDescent="0.25">
      <c r="A416" s="123" t="s">
        <v>967</v>
      </c>
      <c r="B416" s="125" t="s">
        <v>366</v>
      </c>
      <c r="C416" s="126"/>
      <c r="D416" s="126"/>
      <c r="E416" s="126"/>
      <c r="F416" s="126"/>
      <c r="G416" s="127" t="s">
        <v>966</v>
      </c>
      <c r="H416" s="139">
        <v>16803.71</v>
      </c>
      <c r="I416" s="139">
        <v>1589.58</v>
      </c>
      <c r="J416" s="139">
        <v>0</v>
      </c>
      <c r="K416" s="139">
        <v>18393.29</v>
      </c>
      <c r="L416" s="144"/>
    </row>
    <row r="417" spans="1:12" x14ac:dyDescent="0.25">
      <c r="A417" s="124" t="s">
        <v>366</v>
      </c>
      <c r="B417" s="125" t="s">
        <v>366</v>
      </c>
      <c r="C417" s="126"/>
      <c r="D417" s="126"/>
      <c r="E417" s="126"/>
      <c r="F417" s="126"/>
      <c r="G417" s="130" t="s">
        <v>366</v>
      </c>
      <c r="H417" s="140"/>
      <c r="I417" s="140"/>
      <c r="J417" s="140"/>
      <c r="K417" s="140"/>
      <c r="L417" s="145"/>
    </row>
    <row r="418" spans="1:12" x14ac:dyDescent="0.25">
      <c r="A418" s="121" t="s">
        <v>968</v>
      </c>
      <c r="B418" s="122" t="s">
        <v>366</v>
      </c>
      <c r="C418" s="128" t="s">
        <v>969</v>
      </c>
      <c r="D418" s="129"/>
      <c r="E418" s="129"/>
      <c r="F418" s="129"/>
      <c r="G418" s="129"/>
      <c r="H418" s="138">
        <v>6487.81</v>
      </c>
      <c r="I418" s="138">
        <v>12487.81</v>
      </c>
      <c r="J418" s="138">
        <v>0</v>
      </c>
      <c r="K418" s="138">
        <v>18975.62</v>
      </c>
      <c r="L418" s="146">
        <f>I418-J418</f>
        <v>12487.81</v>
      </c>
    </row>
    <row r="419" spans="1:12" x14ac:dyDescent="0.25">
      <c r="A419" s="121" t="s">
        <v>970</v>
      </c>
      <c r="B419" s="125" t="s">
        <v>366</v>
      </c>
      <c r="C419" s="126"/>
      <c r="D419" s="128" t="s">
        <v>969</v>
      </c>
      <c r="E419" s="129"/>
      <c r="F419" s="129"/>
      <c r="G419" s="129"/>
      <c r="H419" s="138">
        <v>6487.81</v>
      </c>
      <c r="I419" s="138">
        <v>12487.81</v>
      </c>
      <c r="J419" s="138">
        <v>0</v>
      </c>
      <c r="K419" s="138">
        <v>18975.62</v>
      </c>
      <c r="L419" s="143"/>
    </row>
    <row r="420" spans="1:12" x14ac:dyDescent="0.25">
      <c r="A420" s="121" t="s">
        <v>971</v>
      </c>
      <c r="B420" s="125" t="s">
        <v>366</v>
      </c>
      <c r="C420" s="126"/>
      <c r="D420" s="126"/>
      <c r="E420" s="128" t="s">
        <v>969</v>
      </c>
      <c r="F420" s="129"/>
      <c r="G420" s="129"/>
      <c r="H420" s="138">
        <v>6487.81</v>
      </c>
      <c r="I420" s="138">
        <v>12487.81</v>
      </c>
      <c r="J420" s="138">
        <v>0</v>
      </c>
      <c r="K420" s="138">
        <v>18975.62</v>
      </c>
      <c r="L420" s="143"/>
    </row>
    <row r="421" spans="1:12" x14ac:dyDescent="0.25">
      <c r="A421" s="121" t="s">
        <v>972</v>
      </c>
      <c r="B421" s="125" t="s">
        <v>366</v>
      </c>
      <c r="C421" s="126"/>
      <c r="D421" s="126"/>
      <c r="E421" s="126"/>
      <c r="F421" s="128" t="s">
        <v>973</v>
      </c>
      <c r="G421" s="129"/>
      <c r="H421" s="138">
        <v>3487.81</v>
      </c>
      <c r="I421" s="138">
        <v>3487.81</v>
      </c>
      <c r="J421" s="138">
        <v>0</v>
      </c>
      <c r="K421" s="138">
        <v>6975.62</v>
      </c>
      <c r="L421" s="146">
        <f>I421-J421</f>
        <v>3487.81</v>
      </c>
    </row>
    <row r="422" spans="1:12" x14ac:dyDescent="0.25">
      <c r="A422" s="123" t="s">
        <v>974</v>
      </c>
      <c r="B422" s="125" t="s">
        <v>366</v>
      </c>
      <c r="C422" s="126"/>
      <c r="D422" s="126"/>
      <c r="E422" s="126"/>
      <c r="F422" s="126"/>
      <c r="G422" s="127" t="s">
        <v>975</v>
      </c>
      <c r="H422" s="139">
        <v>1698</v>
      </c>
      <c r="I422" s="139">
        <v>1698</v>
      </c>
      <c r="J422" s="139">
        <v>0</v>
      </c>
      <c r="K422" s="139">
        <v>3396</v>
      </c>
      <c r="L422" s="144"/>
    </row>
    <row r="423" spans="1:12" x14ac:dyDescent="0.25">
      <c r="A423" s="123" t="s">
        <v>976</v>
      </c>
      <c r="B423" s="125" t="s">
        <v>366</v>
      </c>
      <c r="C423" s="126"/>
      <c r="D423" s="126"/>
      <c r="E423" s="126"/>
      <c r="F423" s="126"/>
      <c r="G423" s="127" t="s">
        <v>977</v>
      </c>
      <c r="H423" s="139">
        <v>1140.81</v>
      </c>
      <c r="I423" s="139">
        <v>1140.81</v>
      </c>
      <c r="J423" s="139">
        <v>0</v>
      </c>
      <c r="K423" s="139">
        <v>2281.62</v>
      </c>
      <c r="L423" s="144"/>
    </row>
    <row r="424" spans="1:12" x14ac:dyDescent="0.25">
      <c r="A424" s="123" t="s">
        <v>978</v>
      </c>
      <c r="B424" s="125" t="s">
        <v>366</v>
      </c>
      <c r="C424" s="126"/>
      <c r="D424" s="126"/>
      <c r="E424" s="126"/>
      <c r="F424" s="126"/>
      <c r="G424" s="127" t="s">
        <v>979</v>
      </c>
      <c r="H424" s="139">
        <v>649</v>
      </c>
      <c r="I424" s="139">
        <v>649</v>
      </c>
      <c r="J424" s="139">
        <v>0</v>
      </c>
      <c r="K424" s="139">
        <v>1298</v>
      </c>
      <c r="L424" s="144"/>
    </row>
    <row r="425" spans="1:12" x14ac:dyDescent="0.25">
      <c r="A425" s="124" t="s">
        <v>366</v>
      </c>
      <c r="B425" s="125" t="s">
        <v>366</v>
      </c>
      <c r="C425" s="126"/>
      <c r="D425" s="126"/>
      <c r="E425" s="126"/>
      <c r="F425" s="126"/>
      <c r="G425" s="130" t="s">
        <v>366</v>
      </c>
      <c r="H425" s="140"/>
      <c r="I425" s="140"/>
      <c r="J425" s="140"/>
      <c r="K425" s="140"/>
      <c r="L425" s="145"/>
    </row>
    <row r="426" spans="1:12" x14ac:dyDescent="0.25">
      <c r="A426" s="121" t="s">
        <v>980</v>
      </c>
      <c r="B426" s="125" t="s">
        <v>366</v>
      </c>
      <c r="C426" s="126"/>
      <c r="D426" s="126"/>
      <c r="E426" s="126"/>
      <c r="F426" s="128" t="s">
        <v>981</v>
      </c>
      <c r="G426" s="129"/>
      <c r="H426" s="138">
        <v>3000</v>
      </c>
      <c r="I426" s="138">
        <v>3000</v>
      </c>
      <c r="J426" s="138">
        <v>0</v>
      </c>
      <c r="K426" s="138">
        <v>6000</v>
      </c>
      <c r="L426" s="146">
        <f>I426-J426</f>
        <v>3000</v>
      </c>
    </row>
    <row r="427" spans="1:12" x14ac:dyDescent="0.25">
      <c r="A427" s="123" t="s">
        <v>982</v>
      </c>
      <c r="B427" s="125" t="s">
        <v>366</v>
      </c>
      <c r="C427" s="126"/>
      <c r="D427" s="126"/>
      <c r="E427" s="126"/>
      <c r="F427" s="126"/>
      <c r="G427" s="127" t="s">
        <v>983</v>
      </c>
      <c r="H427" s="139">
        <v>3000</v>
      </c>
      <c r="I427" s="139">
        <v>3000</v>
      </c>
      <c r="J427" s="139">
        <v>0</v>
      </c>
      <c r="K427" s="139">
        <v>6000</v>
      </c>
      <c r="L427" s="146">
        <f>I427-J427</f>
        <v>3000</v>
      </c>
    </row>
    <row r="428" spans="1:12" x14ac:dyDescent="0.25">
      <c r="A428" s="124" t="s">
        <v>366</v>
      </c>
      <c r="B428" s="125" t="s">
        <v>366</v>
      </c>
      <c r="C428" s="126"/>
      <c r="D428" s="126"/>
      <c r="E428" s="126"/>
      <c r="F428" s="126"/>
      <c r="G428" s="130" t="s">
        <v>366</v>
      </c>
      <c r="H428" s="140"/>
      <c r="I428" s="140"/>
      <c r="J428" s="140"/>
      <c r="K428" s="140"/>
      <c r="L428" s="145"/>
    </row>
    <row r="429" spans="1:12" x14ac:dyDescent="0.25">
      <c r="A429" s="121" t="s">
        <v>1137</v>
      </c>
      <c r="B429" s="125" t="s">
        <v>366</v>
      </c>
      <c r="C429" s="126"/>
      <c r="D429" s="126"/>
      <c r="E429" s="126"/>
      <c r="F429" s="128" t="s">
        <v>954</v>
      </c>
      <c r="G429" s="129"/>
      <c r="H429" s="138">
        <v>0</v>
      </c>
      <c r="I429" s="138">
        <v>6000</v>
      </c>
      <c r="J429" s="138">
        <v>0</v>
      </c>
      <c r="K429" s="138">
        <v>6000</v>
      </c>
      <c r="L429" s="146">
        <f>I429-J429</f>
        <v>6000</v>
      </c>
    </row>
    <row r="430" spans="1:12" x14ac:dyDescent="0.25">
      <c r="A430" s="123" t="s">
        <v>1138</v>
      </c>
      <c r="B430" s="125" t="s">
        <v>366</v>
      </c>
      <c r="C430" s="126"/>
      <c r="D430" s="126"/>
      <c r="E430" s="126"/>
      <c r="F430" s="126"/>
      <c r="G430" s="127" t="s">
        <v>954</v>
      </c>
      <c r="H430" s="139">
        <v>0</v>
      </c>
      <c r="I430" s="139">
        <v>6000</v>
      </c>
      <c r="J430" s="139">
        <v>0</v>
      </c>
      <c r="K430" s="139">
        <v>6000</v>
      </c>
      <c r="L430" s="144"/>
    </row>
    <row r="431" spans="1:12" x14ac:dyDescent="0.25">
      <c r="A431" s="121" t="s">
        <v>366</v>
      </c>
      <c r="B431" s="122" t="s">
        <v>366</v>
      </c>
      <c r="C431" s="128" t="s">
        <v>366</v>
      </c>
      <c r="D431" s="129"/>
      <c r="E431" s="129"/>
      <c r="F431" s="129"/>
      <c r="G431" s="129"/>
      <c r="H431" s="137"/>
      <c r="I431" s="137"/>
      <c r="J431" s="137"/>
      <c r="K431" s="137"/>
      <c r="L431" s="129"/>
    </row>
    <row r="432" spans="1:12" x14ac:dyDescent="0.25">
      <c r="A432" s="121" t="s">
        <v>984</v>
      </c>
      <c r="B432" s="122" t="s">
        <v>366</v>
      </c>
      <c r="C432" s="128" t="s">
        <v>985</v>
      </c>
      <c r="D432" s="129"/>
      <c r="E432" s="129"/>
      <c r="F432" s="129"/>
      <c r="G432" s="129"/>
      <c r="H432" s="138">
        <v>746.3</v>
      </c>
      <c r="I432" s="138">
        <v>42736.59</v>
      </c>
      <c r="J432" s="138">
        <v>0</v>
      </c>
      <c r="K432" s="138">
        <v>43482.89</v>
      </c>
      <c r="L432" s="146">
        <f>I432-J432</f>
        <v>42736.59</v>
      </c>
    </row>
    <row r="433" spans="1:12" x14ac:dyDescent="0.25">
      <c r="A433" s="121" t="s">
        <v>986</v>
      </c>
      <c r="B433" s="125" t="s">
        <v>366</v>
      </c>
      <c r="C433" s="126"/>
      <c r="D433" s="128" t="s">
        <v>985</v>
      </c>
      <c r="E433" s="129"/>
      <c r="F433" s="129"/>
      <c r="G433" s="129"/>
      <c r="H433" s="138">
        <v>746.3</v>
      </c>
      <c r="I433" s="138">
        <v>42736.59</v>
      </c>
      <c r="J433" s="138">
        <v>0</v>
      </c>
      <c r="K433" s="138">
        <v>43482.89</v>
      </c>
      <c r="L433" s="143"/>
    </row>
    <row r="434" spans="1:12" x14ac:dyDescent="0.25">
      <c r="A434" s="121" t="s">
        <v>987</v>
      </c>
      <c r="B434" s="125" t="s">
        <v>366</v>
      </c>
      <c r="C434" s="126"/>
      <c r="D434" s="126"/>
      <c r="E434" s="128" t="s">
        <v>985</v>
      </c>
      <c r="F434" s="129"/>
      <c r="G434" s="129"/>
      <c r="H434" s="138">
        <v>746.3</v>
      </c>
      <c r="I434" s="138">
        <v>42736.59</v>
      </c>
      <c r="J434" s="138">
        <v>0</v>
      </c>
      <c r="K434" s="138">
        <v>43482.89</v>
      </c>
      <c r="L434" s="143"/>
    </row>
    <row r="435" spans="1:12" x14ac:dyDescent="0.25">
      <c r="A435" s="121" t="s">
        <v>988</v>
      </c>
      <c r="B435" s="125" t="s">
        <v>366</v>
      </c>
      <c r="C435" s="126"/>
      <c r="D435" s="126"/>
      <c r="E435" s="126"/>
      <c r="F435" s="128" t="s">
        <v>989</v>
      </c>
      <c r="G435" s="129"/>
      <c r="H435" s="138">
        <v>714.3</v>
      </c>
      <c r="I435" s="138">
        <v>15142.78</v>
      </c>
      <c r="J435" s="138">
        <v>0</v>
      </c>
      <c r="K435" s="138">
        <v>15857.08</v>
      </c>
      <c r="L435" s="146">
        <f>I435-J435</f>
        <v>15142.78</v>
      </c>
    </row>
    <row r="436" spans="1:12" x14ac:dyDescent="0.25">
      <c r="A436" s="123" t="s">
        <v>990</v>
      </c>
      <c r="B436" s="125" t="s">
        <v>366</v>
      </c>
      <c r="C436" s="126"/>
      <c r="D436" s="126"/>
      <c r="E436" s="126"/>
      <c r="F436" s="126"/>
      <c r="G436" s="127" t="s">
        <v>989</v>
      </c>
      <c r="H436" s="139">
        <v>714.3</v>
      </c>
      <c r="I436" s="139">
        <v>15142.78</v>
      </c>
      <c r="J436" s="139">
        <v>0</v>
      </c>
      <c r="K436" s="139">
        <v>15857.08</v>
      </c>
      <c r="L436" s="144"/>
    </row>
    <row r="437" spans="1:12" x14ac:dyDescent="0.25">
      <c r="A437" s="124" t="s">
        <v>366</v>
      </c>
      <c r="B437" s="125" t="s">
        <v>366</v>
      </c>
      <c r="C437" s="126"/>
      <c r="D437" s="126"/>
      <c r="E437" s="126"/>
      <c r="F437" s="126"/>
      <c r="G437" s="130" t="s">
        <v>366</v>
      </c>
      <c r="H437" s="140"/>
      <c r="I437" s="140"/>
      <c r="J437" s="140"/>
      <c r="K437" s="140"/>
      <c r="L437" s="145"/>
    </row>
    <row r="438" spans="1:12" x14ac:dyDescent="0.25">
      <c r="A438" s="121" t="s">
        <v>1139</v>
      </c>
      <c r="B438" s="125" t="s">
        <v>366</v>
      </c>
      <c r="C438" s="126"/>
      <c r="D438" s="126"/>
      <c r="E438" s="126"/>
      <c r="F438" s="128" t="s">
        <v>1140</v>
      </c>
      <c r="G438" s="129"/>
      <c r="H438" s="138">
        <v>0</v>
      </c>
      <c r="I438" s="138">
        <v>19158.810000000001</v>
      </c>
      <c r="J438" s="138">
        <v>0</v>
      </c>
      <c r="K438" s="138">
        <v>19158.810000000001</v>
      </c>
      <c r="L438" s="146">
        <f>I438-J438</f>
        <v>19158.810000000001</v>
      </c>
    </row>
    <row r="439" spans="1:12" x14ac:dyDescent="0.25">
      <c r="A439" s="123" t="s">
        <v>1141</v>
      </c>
      <c r="B439" s="125" t="s">
        <v>366</v>
      </c>
      <c r="C439" s="126"/>
      <c r="D439" s="126"/>
      <c r="E439" s="126"/>
      <c r="F439" s="126"/>
      <c r="G439" s="127" t="s">
        <v>1140</v>
      </c>
      <c r="H439" s="139">
        <v>0</v>
      </c>
      <c r="I439" s="139">
        <v>19158.810000000001</v>
      </c>
      <c r="J439" s="139">
        <v>0</v>
      </c>
      <c r="K439" s="139">
        <v>19158.810000000001</v>
      </c>
      <c r="L439" s="144"/>
    </row>
    <row r="440" spans="1:12" x14ac:dyDescent="0.25">
      <c r="A440" s="124" t="s">
        <v>366</v>
      </c>
      <c r="B440" s="125" t="s">
        <v>366</v>
      </c>
      <c r="C440" s="126"/>
      <c r="D440" s="126"/>
      <c r="E440" s="126"/>
      <c r="F440" s="126"/>
      <c r="G440" s="130" t="s">
        <v>366</v>
      </c>
      <c r="H440" s="140"/>
      <c r="I440" s="140"/>
      <c r="J440" s="140"/>
      <c r="K440" s="140"/>
      <c r="L440" s="145"/>
    </row>
    <row r="441" spans="1:12" x14ac:dyDescent="0.25">
      <c r="A441" s="121" t="s">
        <v>991</v>
      </c>
      <c r="B441" s="125" t="s">
        <v>366</v>
      </c>
      <c r="C441" s="126"/>
      <c r="D441" s="126"/>
      <c r="E441" s="126"/>
      <c r="F441" s="128" t="s">
        <v>992</v>
      </c>
      <c r="G441" s="129"/>
      <c r="H441" s="138">
        <v>32</v>
      </c>
      <c r="I441" s="138">
        <v>8435</v>
      </c>
      <c r="J441" s="138">
        <v>0</v>
      </c>
      <c r="K441" s="138">
        <v>8467</v>
      </c>
      <c r="L441" s="146">
        <f>I441-J441</f>
        <v>8435</v>
      </c>
    </row>
    <row r="442" spans="1:12" x14ac:dyDescent="0.25">
      <c r="A442" s="123" t="s">
        <v>993</v>
      </c>
      <c r="B442" s="125" t="s">
        <v>366</v>
      </c>
      <c r="C442" s="126"/>
      <c r="D442" s="126"/>
      <c r="E442" s="126"/>
      <c r="F442" s="126"/>
      <c r="G442" s="127" t="s">
        <v>992</v>
      </c>
      <c r="H442" s="139">
        <v>32</v>
      </c>
      <c r="I442" s="139">
        <v>8435</v>
      </c>
      <c r="J442" s="139">
        <v>0</v>
      </c>
      <c r="K442" s="139">
        <v>8467</v>
      </c>
      <c r="L442" s="144"/>
    </row>
    <row r="443" spans="1:12" x14ac:dyDescent="0.25">
      <c r="A443" s="121" t="s">
        <v>366</v>
      </c>
      <c r="B443" s="125" t="s">
        <v>366</v>
      </c>
      <c r="C443" s="126"/>
      <c r="D443" s="128" t="s">
        <v>366</v>
      </c>
      <c r="E443" s="129"/>
      <c r="F443" s="129"/>
      <c r="G443" s="129"/>
      <c r="H443" s="137"/>
      <c r="I443" s="137"/>
      <c r="J443" s="137"/>
      <c r="K443" s="137"/>
      <c r="L443" s="129"/>
    </row>
    <row r="444" spans="1:12" x14ac:dyDescent="0.25">
      <c r="A444" s="121" t="s">
        <v>994</v>
      </c>
      <c r="B444" s="122" t="s">
        <v>366</v>
      </c>
      <c r="C444" s="128" t="s">
        <v>995</v>
      </c>
      <c r="D444" s="129"/>
      <c r="E444" s="129"/>
      <c r="F444" s="129"/>
      <c r="G444" s="129"/>
      <c r="H444" s="138">
        <v>36235.46</v>
      </c>
      <c r="I444" s="138">
        <v>13911.88</v>
      </c>
      <c r="J444" s="138">
        <v>0</v>
      </c>
      <c r="K444" s="138">
        <v>50147.34</v>
      </c>
      <c r="L444" s="146">
        <f>I444-J444</f>
        <v>13911.88</v>
      </c>
    </row>
    <row r="445" spans="1:12" x14ac:dyDescent="0.25">
      <c r="A445" s="121" t="s">
        <v>996</v>
      </c>
      <c r="B445" s="125" t="s">
        <v>366</v>
      </c>
      <c r="C445" s="126"/>
      <c r="D445" s="128" t="s">
        <v>995</v>
      </c>
      <c r="E445" s="129"/>
      <c r="F445" s="129"/>
      <c r="G445" s="129"/>
      <c r="H445" s="138">
        <v>36235.46</v>
      </c>
      <c r="I445" s="138">
        <v>13911.88</v>
      </c>
      <c r="J445" s="138">
        <v>0</v>
      </c>
      <c r="K445" s="138">
        <v>50147.34</v>
      </c>
      <c r="L445" s="143"/>
    </row>
    <row r="446" spans="1:12" x14ac:dyDescent="0.25">
      <c r="A446" s="121" t="s">
        <v>997</v>
      </c>
      <c r="B446" s="125" t="s">
        <v>366</v>
      </c>
      <c r="C446" s="126"/>
      <c r="D446" s="126"/>
      <c r="E446" s="128" t="s">
        <v>995</v>
      </c>
      <c r="F446" s="129"/>
      <c r="G446" s="129"/>
      <c r="H446" s="138">
        <v>36235.46</v>
      </c>
      <c r="I446" s="138">
        <v>13911.88</v>
      </c>
      <c r="J446" s="138">
        <v>0</v>
      </c>
      <c r="K446" s="138">
        <v>50147.34</v>
      </c>
      <c r="L446" s="143"/>
    </row>
    <row r="447" spans="1:12" x14ac:dyDescent="0.25">
      <c r="A447" s="121" t="s">
        <v>998</v>
      </c>
      <c r="B447" s="125" t="s">
        <v>366</v>
      </c>
      <c r="C447" s="126"/>
      <c r="D447" s="126"/>
      <c r="E447" s="126"/>
      <c r="F447" s="128" t="s">
        <v>995</v>
      </c>
      <c r="G447" s="129"/>
      <c r="H447" s="138">
        <v>36235.46</v>
      </c>
      <c r="I447" s="138">
        <v>13911.88</v>
      </c>
      <c r="J447" s="138">
        <v>0</v>
      </c>
      <c r="K447" s="138">
        <v>50147.34</v>
      </c>
      <c r="L447" s="146">
        <f>I447-J447</f>
        <v>13911.88</v>
      </c>
    </row>
    <row r="448" spans="1:12" x14ac:dyDescent="0.25">
      <c r="A448" s="123" t="s">
        <v>999</v>
      </c>
      <c r="B448" s="125" t="s">
        <v>366</v>
      </c>
      <c r="C448" s="126"/>
      <c r="D448" s="126"/>
      <c r="E448" s="126"/>
      <c r="F448" s="126"/>
      <c r="G448" s="127" t="s">
        <v>1000</v>
      </c>
      <c r="H448" s="139">
        <v>36235.46</v>
      </c>
      <c r="I448" s="139">
        <v>13911.88</v>
      </c>
      <c r="J448" s="139">
        <v>0</v>
      </c>
      <c r="K448" s="139">
        <v>50147.34</v>
      </c>
      <c r="L448" s="144"/>
    </row>
    <row r="449" spans="1:12" x14ac:dyDescent="0.25">
      <c r="A449" s="121" t="s">
        <v>366</v>
      </c>
      <c r="B449" s="122" t="s">
        <v>366</v>
      </c>
      <c r="C449" s="128" t="s">
        <v>366</v>
      </c>
      <c r="D449" s="129"/>
      <c r="E449" s="129"/>
      <c r="F449" s="129"/>
      <c r="G449" s="129"/>
      <c r="H449" s="137"/>
      <c r="I449" s="137"/>
      <c r="J449" s="137"/>
      <c r="K449" s="137"/>
      <c r="L449" s="129"/>
    </row>
    <row r="450" spans="1:12" x14ac:dyDescent="0.25">
      <c r="A450" s="121" t="s">
        <v>1001</v>
      </c>
      <c r="B450" s="122" t="s">
        <v>366</v>
      </c>
      <c r="C450" s="128" t="s">
        <v>1002</v>
      </c>
      <c r="D450" s="129"/>
      <c r="E450" s="129"/>
      <c r="F450" s="129"/>
      <c r="G450" s="129"/>
      <c r="H450" s="138">
        <v>320994.46000000002</v>
      </c>
      <c r="I450" s="138">
        <v>290388.58</v>
      </c>
      <c r="J450" s="138">
        <v>0</v>
      </c>
      <c r="K450" s="138">
        <v>611383.04000000004</v>
      </c>
      <c r="L450" s="146">
        <f>I450-J450</f>
        <v>290388.58</v>
      </c>
    </row>
    <row r="451" spans="1:12" x14ac:dyDescent="0.25">
      <c r="A451" s="121" t="s">
        <v>1003</v>
      </c>
      <c r="B451" s="125" t="s">
        <v>366</v>
      </c>
      <c r="C451" s="126"/>
      <c r="D451" s="128" t="s">
        <v>1002</v>
      </c>
      <c r="E451" s="129"/>
      <c r="F451" s="129"/>
      <c r="G451" s="129"/>
      <c r="H451" s="138">
        <v>320994.46000000002</v>
      </c>
      <c r="I451" s="138">
        <v>290388.58</v>
      </c>
      <c r="J451" s="138">
        <v>0</v>
      </c>
      <c r="K451" s="138">
        <v>611383.04000000004</v>
      </c>
      <c r="L451" s="143"/>
    </row>
    <row r="452" spans="1:12" x14ac:dyDescent="0.25">
      <c r="A452" s="121" t="s">
        <v>1004</v>
      </c>
      <c r="B452" s="125" t="s">
        <v>366</v>
      </c>
      <c r="C452" s="126"/>
      <c r="D452" s="126"/>
      <c r="E452" s="128" t="s">
        <v>1002</v>
      </c>
      <c r="F452" s="129"/>
      <c r="G452" s="129"/>
      <c r="H452" s="138">
        <v>320994.46000000002</v>
      </c>
      <c r="I452" s="138">
        <v>290388.58</v>
      </c>
      <c r="J452" s="138">
        <v>0</v>
      </c>
      <c r="K452" s="138">
        <v>611383.04000000004</v>
      </c>
      <c r="L452" s="143"/>
    </row>
    <row r="453" spans="1:12" x14ac:dyDescent="0.25">
      <c r="A453" s="121" t="s">
        <v>1005</v>
      </c>
      <c r="B453" s="125" t="s">
        <v>366</v>
      </c>
      <c r="C453" s="126"/>
      <c r="D453" s="126"/>
      <c r="E453" s="126"/>
      <c r="F453" s="128" t="s">
        <v>1002</v>
      </c>
      <c r="G453" s="129"/>
      <c r="H453" s="138">
        <v>320994.46000000002</v>
      </c>
      <c r="I453" s="138">
        <v>290388.58</v>
      </c>
      <c r="J453" s="138">
        <v>0</v>
      </c>
      <c r="K453" s="138">
        <v>611383.04000000004</v>
      </c>
      <c r="L453" s="143"/>
    </row>
    <row r="454" spans="1:12" x14ac:dyDescent="0.25">
      <c r="A454" s="123" t="s">
        <v>1006</v>
      </c>
      <c r="B454" s="125" t="s">
        <v>366</v>
      </c>
      <c r="C454" s="126"/>
      <c r="D454" s="126"/>
      <c r="E454" s="126"/>
      <c r="F454" s="126"/>
      <c r="G454" s="127" t="s">
        <v>1007</v>
      </c>
      <c r="H454" s="139">
        <v>315070.49</v>
      </c>
      <c r="I454" s="139">
        <v>284846.8</v>
      </c>
      <c r="J454" s="139">
        <v>0</v>
      </c>
      <c r="K454" s="139">
        <v>599917.29</v>
      </c>
      <c r="L454" s="146">
        <f t="shared" ref="L454:L455" si="2">I454-J454</f>
        <v>284846.8</v>
      </c>
    </row>
    <row r="455" spans="1:12" x14ac:dyDescent="0.25">
      <c r="A455" s="123" t="s">
        <v>1008</v>
      </c>
      <c r="B455" s="125" t="s">
        <v>366</v>
      </c>
      <c r="C455" s="126"/>
      <c r="D455" s="126"/>
      <c r="E455" s="126"/>
      <c r="F455" s="126"/>
      <c r="G455" s="127" t="s">
        <v>1009</v>
      </c>
      <c r="H455" s="139">
        <v>5923.97</v>
      </c>
      <c r="I455" s="139">
        <v>5541.78</v>
      </c>
      <c r="J455" s="139">
        <v>0</v>
      </c>
      <c r="K455" s="139">
        <v>11465.75</v>
      </c>
      <c r="L455" s="146">
        <f t="shared" si="2"/>
        <v>5541.78</v>
      </c>
    </row>
    <row r="456" spans="1:12" x14ac:dyDescent="0.25">
      <c r="A456" s="124" t="s">
        <v>366</v>
      </c>
      <c r="B456" s="125" t="s">
        <v>366</v>
      </c>
      <c r="C456" s="126"/>
      <c r="D456" s="126"/>
      <c r="E456" s="126"/>
      <c r="F456" s="126"/>
      <c r="G456" s="130" t="s">
        <v>366</v>
      </c>
      <c r="H456" s="140"/>
      <c r="I456" s="140"/>
      <c r="J456" s="140"/>
      <c r="K456" s="140"/>
      <c r="L456" s="145"/>
    </row>
    <row r="457" spans="1:12" x14ac:dyDescent="0.25">
      <c r="A457" s="121" t="s">
        <v>1010</v>
      </c>
      <c r="B457" s="122" t="s">
        <v>366</v>
      </c>
      <c r="C457" s="128" t="s">
        <v>1011</v>
      </c>
      <c r="D457" s="129"/>
      <c r="E457" s="129"/>
      <c r="F457" s="129"/>
      <c r="G457" s="129"/>
      <c r="H457" s="138">
        <v>1950</v>
      </c>
      <c r="I457" s="138">
        <v>2805</v>
      </c>
      <c r="J457" s="138">
        <v>0</v>
      </c>
      <c r="K457" s="138">
        <v>4755</v>
      </c>
      <c r="L457" s="146">
        <f>I457-J457</f>
        <v>2805</v>
      </c>
    </row>
    <row r="458" spans="1:12" x14ac:dyDescent="0.25">
      <c r="A458" s="121" t="s">
        <v>1012</v>
      </c>
      <c r="B458" s="125" t="s">
        <v>366</v>
      </c>
      <c r="C458" s="126"/>
      <c r="D458" s="128" t="s">
        <v>1011</v>
      </c>
      <c r="E458" s="129"/>
      <c r="F458" s="129"/>
      <c r="G458" s="129"/>
      <c r="H458" s="138">
        <v>1950</v>
      </c>
      <c r="I458" s="138">
        <v>2805</v>
      </c>
      <c r="J458" s="138">
        <v>0</v>
      </c>
      <c r="K458" s="138">
        <v>4755</v>
      </c>
      <c r="L458" s="143"/>
    </row>
    <row r="459" spans="1:12" x14ac:dyDescent="0.25">
      <c r="A459" s="121" t="s">
        <v>1013</v>
      </c>
      <c r="B459" s="125" t="s">
        <v>366</v>
      </c>
      <c r="C459" s="126"/>
      <c r="D459" s="126"/>
      <c r="E459" s="128" t="s">
        <v>1011</v>
      </c>
      <c r="F459" s="129"/>
      <c r="G459" s="129"/>
      <c r="H459" s="138">
        <v>1950</v>
      </c>
      <c r="I459" s="138">
        <v>2805</v>
      </c>
      <c r="J459" s="138">
        <v>0</v>
      </c>
      <c r="K459" s="138">
        <v>4755</v>
      </c>
      <c r="L459" s="143"/>
    </row>
    <row r="460" spans="1:12" x14ac:dyDescent="0.25">
      <c r="A460" s="121" t="s">
        <v>1014</v>
      </c>
      <c r="B460" s="125" t="s">
        <v>366</v>
      </c>
      <c r="C460" s="126"/>
      <c r="D460" s="126"/>
      <c r="E460" s="126"/>
      <c r="F460" s="128" t="s">
        <v>1011</v>
      </c>
      <c r="G460" s="129"/>
      <c r="H460" s="138">
        <v>1950</v>
      </c>
      <c r="I460" s="138">
        <v>2805</v>
      </c>
      <c r="J460" s="138">
        <v>0</v>
      </c>
      <c r="K460" s="138">
        <v>4755</v>
      </c>
      <c r="L460" s="146">
        <f>I460-J460</f>
        <v>2805</v>
      </c>
    </row>
    <row r="461" spans="1:12" x14ac:dyDescent="0.25">
      <c r="A461" s="123" t="s">
        <v>1015</v>
      </c>
      <c r="B461" s="125" t="s">
        <v>366</v>
      </c>
      <c r="C461" s="126"/>
      <c r="D461" s="126"/>
      <c r="E461" s="126"/>
      <c r="F461" s="126"/>
      <c r="G461" s="127" t="s">
        <v>1016</v>
      </c>
      <c r="H461" s="139">
        <v>1950</v>
      </c>
      <c r="I461" s="139">
        <v>2805</v>
      </c>
      <c r="J461" s="139">
        <v>0</v>
      </c>
      <c r="K461" s="139">
        <v>4755</v>
      </c>
      <c r="L461" s="144"/>
    </row>
    <row r="462" spans="1:12" x14ac:dyDescent="0.25">
      <c r="A462" s="124" t="s">
        <v>366</v>
      </c>
      <c r="B462" s="125" t="s">
        <v>366</v>
      </c>
      <c r="C462" s="126"/>
      <c r="D462" s="126"/>
      <c r="E462" s="126"/>
      <c r="F462" s="126"/>
      <c r="G462" s="130" t="s">
        <v>366</v>
      </c>
      <c r="H462" s="140"/>
      <c r="I462" s="140"/>
      <c r="J462" s="140"/>
      <c r="K462" s="140"/>
      <c r="L462" s="145"/>
    </row>
    <row r="463" spans="1:12" x14ac:dyDescent="0.25">
      <c r="A463" s="121" t="s">
        <v>1017</v>
      </c>
      <c r="B463" s="122" t="s">
        <v>366</v>
      </c>
      <c r="C463" s="128" t="s">
        <v>1018</v>
      </c>
      <c r="D463" s="129"/>
      <c r="E463" s="129"/>
      <c r="F463" s="129"/>
      <c r="G463" s="129"/>
      <c r="H463" s="138">
        <v>16671</v>
      </c>
      <c r="I463" s="138">
        <v>0</v>
      </c>
      <c r="J463" s="138">
        <v>0</v>
      </c>
      <c r="K463" s="138">
        <v>16671</v>
      </c>
      <c r="L463" s="146">
        <f>I463-J463</f>
        <v>0</v>
      </c>
    </row>
    <row r="464" spans="1:12" x14ac:dyDescent="0.25">
      <c r="A464" s="121" t="s">
        <v>1019</v>
      </c>
      <c r="B464" s="125" t="s">
        <v>366</v>
      </c>
      <c r="C464" s="126"/>
      <c r="D464" s="128" t="s">
        <v>1018</v>
      </c>
      <c r="E464" s="129"/>
      <c r="F464" s="129"/>
      <c r="G464" s="129"/>
      <c r="H464" s="138">
        <v>16671</v>
      </c>
      <c r="I464" s="138">
        <v>0</v>
      </c>
      <c r="J464" s="138">
        <v>0</v>
      </c>
      <c r="K464" s="138">
        <v>16671</v>
      </c>
      <c r="L464" s="143"/>
    </row>
    <row r="465" spans="1:12" x14ac:dyDescent="0.25">
      <c r="A465" s="121" t="s">
        <v>1020</v>
      </c>
      <c r="B465" s="125" t="s">
        <v>366</v>
      </c>
      <c r="C465" s="126"/>
      <c r="D465" s="126"/>
      <c r="E465" s="128" t="s">
        <v>1018</v>
      </c>
      <c r="F465" s="129"/>
      <c r="G465" s="129"/>
      <c r="H465" s="138">
        <v>16671</v>
      </c>
      <c r="I465" s="138">
        <v>0</v>
      </c>
      <c r="J465" s="138">
        <v>0</v>
      </c>
      <c r="K465" s="138">
        <v>16671</v>
      </c>
      <c r="L465" s="143"/>
    </row>
    <row r="466" spans="1:12" x14ac:dyDescent="0.25">
      <c r="A466" s="121" t="s">
        <v>1021</v>
      </c>
      <c r="B466" s="125" t="s">
        <v>366</v>
      </c>
      <c r="C466" s="126"/>
      <c r="D466" s="126"/>
      <c r="E466" s="126"/>
      <c r="F466" s="128" t="s">
        <v>1018</v>
      </c>
      <c r="G466" s="129"/>
      <c r="H466" s="138">
        <v>16671</v>
      </c>
      <c r="I466" s="138">
        <v>0</v>
      </c>
      <c r="J466" s="138">
        <v>0</v>
      </c>
      <c r="K466" s="138">
        <v>16671</v>
      </c>
      <c r="L466" s="146">
        <f>I466-J466</f>
        <v>0</v>
      </c>
    </row>
    <row r="467" spans="1:12" x14ac:dyDescent="0.25">
      <c r="A467" s="123" t="s">
        <v>1022</v>
      </c>
      <c r="B467" s="125" t="s">
        <v>366</v>
      </c>
      <c r="C467" s="126"/>
      <c r="D467" s="126"/>
      <c r="E467" s="126"/>
      <c r="F467" s="126"/>
      <c r="G467" s="127" t="s">
        <v>1023</v>
      </c>
      <c r="H467" s="139">
        <v>16671</v>
      </c>
      <c r="I467" s="139">
        <v>0</v>
      </c>
      <c r="J467" s="139">
        <v>0</v>
      </c>
      <c r="K467" s="139">
        <v>16671</v>
      </c>
      <c r="L467" s="144"/>
    </row>
    <row r="468" spans="1:12" x14ac:dyDescent="0.25">
      <c r="A468" s="124" t="s">
        <v>366</v>
      </c>
      <c r="B468" s="125" t="s">
        <v>366</v>
      </c>
      <c r="C468" s="126"/>
      <c r="D468" s="126"/>
      <c r="E468" s="126"/>
      <c r="F468" s="126"/>
      <c r="G468" s="130" t="s">
        <v>366</v>
      </c>
      <c r="H468" s="140"/>
      <c r="I468" s="140"/>
      <c r="J468" s="140"/>
      <c r="K468" s="140"/>
      <c r="L468" s="145"/>
    </row>
    <row r="469" spans="1:12" x14ac:dyDescent="0.25">
      <c r="A469" s="121" t="s">
        <v>1024</v>
      </c>
      <c r="B469" s="122" t="s">
        <v>366</v>
      </c>
      <c r="C469" s="128" t="s">
        <v>1025</v>
      </c>
      <c r="D469" s="129"/>
      <c r="E469" s="129"/>
      <c r="F469" s="129"/>
      <c r="G469" s="129"/>
      <c r="H469" s="138">
        <v>30198.06</v>
      </c>
      <c r="I469" s="138">
        <v>42079.31</v>
      </c>
      <c r="J469" s="138">
        <v>0</v>
      </c>
      <c r="K469" s="138">
        <v>72277.37</v>
      </c>
      <c r="L469" s="146">
        <f>I469-J469</f>
        <v>42079.31</v>
      </c>
    </row>
    <row r="470" spans="1:12" x14ac:dyDescent="0.25">
      <c r="A470" s="121" t="s">
        <v>1026</v>
      </c>
      <c r="B470" s="125" t="s">
        <v>366</v>
      </c>
      <c r="C470" s="126"/>
      <c r="D470" s="128" t="s">
        <v>1025</v>
      </c>
      <c r="E470" s="129"/>
      <c r="F470" s="129"/>
      <c r="G470" s="129"/>
      <c r="H470" s="138">
        <v>30198.06</v>
      </c>
      <c r="I470" s="138">
        <v>42079.31</v>
      </c>
      <c r="J470" s="138">
        <v>0</v>
      </c>
      <c r="K470" s="138">
        <v>72277.37</v>
      </c>
      <c r="L470" s="143"/>
    </row>
    <row r="471" spans="1:12" x14ac:dyDescent="0.25">
      <c r="A471" s="121" t="s">
        <v>1027</v>
      </c>
      <c r="B471" s="125" t="s">
        <v>366</v>
      </c>
      <c r="C471" s="126"/>
      <c r="D471" s="126"/>
      <c r="E471" s="128" t="s">
        <v>1025</v>
      </c>
      <c r="F471" s="129"/>
      <c r="G471" s="129"/>
      <c r="H471" s="138">
        <v>30198.06</v>
      </c>
      <c r="I471" s="138">
        <v>42079.31</v>
      </c>
      <c r="J471" s="138">
        <v>0</v>
      </c>
      <c r="K471" s="138">
        <v>72277.37</v>
      </c>
      <c r="L471" s="143"/>
    </row>
    <row r="472" spans="1:12" x14ac:dyDescent="0.25">
      <c r="A472" s="121" t="s">
        <v>1028</v>
      </c>
      <c r="B472" s="125" t="s">
        <v>366</v>
      </c>
      <c r="C472" s="126"/>
      <c r="D472" s="126"/>
      <c r="E472" s="126"/>
      <c r="F472" s="128" t="s">
        <v>1025</v>
      </c>
      <c r="G472" s="129"/>
      <c r="H472" s="138">
        <v>30198.06</v>
      </c>
      <c r="I472" s="138">
        <v>42079.31</v>
      </c>
      <c r="J472" s="138">
        <v>0</v>
      </c>
      <c r="K472" s="138">
        <v>72277.37</v>
      </c>
      <c r="L472" s="143"/>
    </row>
    <row r="473" spans="1:12" x14ac:dyDescent="0.25">
      <c r="A473" s="123" t="s">
        <v>1029</v>
      </c>
      <c r="B473" s="125" t="s">
        <v>366</v>
      </c>
      <c r="C473" s="126"/>
      <c r="D473" s="126"/>
      <c r="E473" s="126"/>
      <c r="F473" s="126"/>
      <c r="G473" s="127" t="s">
        <v>732</v>
      </c>
      <c r="H473" s="139">
        <v>30198.06</v>
      </c>
      <c r="I473" s="139">
        <v>42079.31</v>
      </c>
      <c r="J473" s="139">
        <v>0</v>
      </c>
      <c r="K473" s="139">
        <v>72277.37</v>
      </c>
      <c r="L473" s="144"/>
    </row>
    <row r="475" spans="1:12" x14ac:dyDescent="0.25">
      <c r="A475" s="121" t="s">
        <v>1142</v>
      </c>
      <c r="B475" s="122" t="s">
        <v>366</v>
      </c>
      <c r="C475" s="128" t="s">
        <v>1143</v>
      </c>
      <c r="D475" s="129"/>
      <c r="E475" s="129"/>
      <c r="F475" s="129"/>
      <c r="G475" s="129"/>
      <c r="H475" s="138">
        <v>0</v>
      </c>
      <c r="I475" s="138">
        <v>2990</v>
      </c>
      <c r="J475" s="138">
        <v>2990</v>
      </c>
      <c r="K475" s="138">
        <v>0</v>
      </c>
      <c r="L475" s="146">
        <f>I475-J475</f>
        <v>0</v>
      </c>
    </row>
    <row r="476" spans="1:12" x14ac:dyDescent="0.25">
      <c r="A476" s="121" t="s">
        <v>1144</v>
      </c>
      <c r="B476" s="125" t="s">
        <v>366</v>
      </c>
      <c r="C476" s="126"/>
      <c r="D476" s="128" t="s">
        <v>1143</v>
      </c>
      <c r="E476" s="129"/>
      <c r="F476" s="129"/>
      <c r="G476" s="129"/>
      <c r="H476" s="138">
        <v>0</v>
      </c>
      <c r="I476" s="138">
        <v>2990</v>
      </c>
      <c r="J476" s="138">
        <v>2990</v>
      </c>
      <c r="K476" s="138">
        <v>0</v>
      </c>
      <c r="L476" s="143"/>
    </row>
    <row r="477" spans="1:12" x14ac:dyDescent="0.25">
      <c r="A477" s="121" t="s">
        <v>1145</v>
      </c>
      <c r="B477" s="125" t="s">
        <v>366</v>
      </c>
      <c r="C477" s="126"/>
      <c r="D477" s="126"/>
      <c r="E477" s="128" t="s">
        <v>1143</v>
      </c>
      <c r="F477" s="129"/>
      <c r="G477" s="129"/>
      <c r="H477" s="138">
        <v>0</v>
      </c>
      <c r="I477" s="138">
        <v>2990</v>
      </c>
      <c r="J477" s="138">
        <v>2990</v>
      </c>
      <c r="K477" s="138">
        <v>0</v>
      </c>
      <c r="L477" s="143"/>
    </row>
    <row r="478" spans="1:12" x14ac:dyDescent="0.25">
      <c r="A478" s="121" t="s">
        <v>1146</v>
      </c>
      <c r="B478" s="125" t="s">
        <v>366</v>
      </c>
      <c r="C478" s="126"/>
      <c r="D478" s="126"/>
      <c r="E478" s="126"/>
      <c r="F478" s="128" t="s">
        <v>1143</v>
      </c>
      <c r="G478" s="129"/>
      <c r="H478" s="138">
        <v>0</v>
      </c>
      <c r="I478" s="138">
        <v>2990</v>
      </c>
      <c r="J478" s="138">
        <v>2990</v>
      </c>
      <c r="K478" s="138">
        <v>0</v>
      </c>
      <c r="L478" s="143"/>
    </row>
    <row r="479" spans="1:12" x14ac:dyDescent="0.25">
      <c r="A479" s="123" t="s">
        <v>1147</v>
      </c>
      <c r="B479" s="125" t="s">
        <v>366</v>
      </c>
      <c r="C479" s="126"/>
      <c r="D479" s="126"/>
      <c r="E479" s="126"/>
      <c r="F479" s="126"/>
      <c r="G479" s="127" t="s">
        <v>1143</v>
      </c>
      <c r="H479" s="139">
        <v>0</v>
      </c>
      <c r="I479" s="139">
        <v>2990</v>
      </c>
      <c r="J479" s="139">
        <v>2990</v>
      </c>
      <c r="K479" s="139">
        <v>0</v>
      </c>
      <c r="L479" s="144"/>
    </row>
    <row r="480" spans="1:12" x14ac:dyDescent="0.25">
      <c r="A480" s="124" t="s">
        <v>366</v>
      </c>
      <c r="B480" s="125" t="s">
        <v>366</v>
      </c>
      <c r="C480" s="126"/>
      <c r="D480" s="126"/>
      <c r="E480" s="126"/>
      <c r="F480" s="126"/>
      <c r="G480" s="130" t="s">
        <v>366</v>
      </c>
      <c r="H480" s="140"/>
      <c r="I480" s="140"/>
      <c r="J480" s="140"/>
      <c r="K480" s="140"/>
      <c r="L480" s="145"/>
    </row>
    <row r="481" spans="1:12" x14ac:dyDescent="0.25">
      <c r="A481" s="121" t="s">
        <v>1030</v>
      </c>
      <c r="B481" s="122" t="s">
        <v>366</v>
      </c>
      <c r="C481" s="128" t="s">
        <v>1031</v>
      </c>
      <c r="D481" s="129"/>
      <c r="E481" s="129"/>
      <c r="F481" s="129"/>
      <c r="G481" s="129"/>
      <c r="H481" s="138">
        <v>941876.23</v>
      </c>
      <c r="I481" s="138">
        <v>287596.23</v>
      </c>
      <c r="J481" s="138">
        <v>0</v>
      </c>
      <c r="K481" s="138">
        <v>1229472.46</v>
      </c>
      <c r="L481" s="146">
        <f>I481-J481</f>
        <v>287596.23</v>
      </c>
    </row>
    <row r="482" spans="1:12" x14ac:dyDescent="0.25">
      <c r="A482" s="121" t="s">
        <v>1032</v>
      </c>
      <c r="B482" s="125" t="s">
        <v>366</v>
      </c>
      <c r="C482" s="126"/>
      <c r="D482" s="128" t="s">
        <v>1031</v>
      </c>
      <c r="E482" s="129"/>
      <c r="F482" s="129"/>
      <c r="G482" s="129"/>
      <c r="H482" s="138">
        <v>941876.23</v>
      </c>
      <c r="I482" s="138">
        <v>287596.23</v>
      </c>
      <c r="J482" s="138">
        <v>0</v>
      </c>
      <c r="K482" s="138">
        <v>1229472.46</v>
      </c>
      <c r="L482" s="143"/>
    </row>
    <row r="483" spans="1:12" x14ac:dyDescent="0.25">
      <c r="A483" s="121" t="s">
        <v>1033</v>
      </c>
      <c r="B483" s="125" t="s">
        <v>366</v>
      </c>
      <c r="C483" s="126"/>
      <c r="D483" s="126"/>
      <c r="E483" s="128" t="s">
        <v>1031</v>
      </c>
      <c r="F483" s="129"/>
      <c r="G483" s="129"/>
      <c r="H483" s="138">
        <v>941876.23</v>
      </c>
      <c r="I483" s="138">
        <v>287596.23</v>
      </c>
      <c r="J483" s="138">
        <v>0</v>
      </c>
      <c r="K483" s="138">
        <v>1229472.46</v>
      </c>
      <c r="L483" s="143"/>
    </row>
    <row r="484" spans="1:12" x14ac:dyDescent="0.25">
      <c r="A484" s="121" t="s">
        <v>1034</v>
      </c>
      <c r="B484" s="125" t="s">
        <v>366</v>
      </c>
      <c r="C484" s="126"/>
      <c r="D484" s="126"/>
      <c r="E484" s="126"/>
      <c r="F484" s="128" t="s">
        <v>1031</v>
      </c>
      <c r="G484" s="129"/>
      <c r="H484" s="138">
        <v>941876.23</v>
      </c>
      <c r="I484" s="138">
        <v>287596.23</v>
      </c>
      <c r="J484" s="138">
        <v>0</v>
      </c>
      <c r="K484" s="138">
        <v>1229472.46</v>
      </c>
      <c r="L484" s="143"/>
    </row>
    <row r="485" spans="1:12" x14ac:dyDescent="0.25">
      <c r="A485" s="123" t="s">
        <v>1035</v>
      </c>
      <c r="B485" s="125" t="s">
        <v>366</v>
      </c>
      <c r="C485" s="126"/>
      <c r="D485" s="126"/>
      <c r="E485" s="126"/>
      <c r="F485" s="126"/>
      <c r="G485" s="127" t="s">
        <v>1036</v>
      </c>
      <c r="H485" s="139">
        <v>35108.230000000003</v>
      </c>
      <c r="I485" s="139">
        <v>35108.230000000003</v>
      </c>
      <c r="J485" s="139">
        <v>0</v>
      </c>
      <c r="K485" s="139">
        <v>70216.460000000006</v>
      </c>
      <c r="L485" s="144"/>
    </row>
    <row r="486" spans="1:12" x14ac:dyDescent="0.25">
      <c r="A486" s="123" t="s">
        <v>1148</v>
      </c>
      <c r="B486" s="125" t="s">
        <v>366</v>
      </c>
      <c r="C486" s="126"/>
      <c r="D486" s="126"/>
      <c r="E486" s="126"/>
      <c r="F486" s="126"/>
      <c r="G486" s="127" t="s">
        <v>1149</v>
      </c>
      <c r="H486" s="139">
        <v>0</v>
      </c>
      <c r="I486" s="139">
        <v>17390</v>
      </c>
      <c r="J486" s="139">
        <v>0</v>
      </c>
      <c r="K486" s="139">
        <v>17390</v>
      </c>
      <c r="L486" s="144"/>
    </row>
    <row r="487" spans="1:12" x14ac:dyDescent="0.25">
      <c r="A487" s="123" t="s">
        <v>1037</v>
      </c>
      <c r="B487" s="125" t="s">
        <v>366</v>
      </c>
      <c r="C487" s="126"/>
      <c r="D487" s="126"/>
      <c r="E487" s="126"/>
      <c r="F487" s="126"/>
      <c r="G487" s="127" t="s">
        <v>1038</v>
      </c>
      <c r="H487" s="139">
        <v>906768</v>
      </c>
      <c r="I487" s="139">
        <v>235098</v>
      </c>
      <c r="J487" s="139">
        <v>0</v>
      </c>
      <c r="K487" s="139">
        <v>1141866</v>
      </c>
      <c r="L487" s="144"/>
    </row>
    <row r="488" spans="1:12" x14ac:dyDescent="0.25">
      <c r="A488" s="121" t="s">
        <v>366</v>
      </c>
      <c r="B488" s="125" t="s">
        <v>366</v>
      </c>
      <c r="C488" s="126"/>
      <c r="D488" s="126"/>
      <c r="E488" s="128" t="s">
        <v>366</v>
      </c>
      <c r="F488" s="129"/>
      <c r="G488" s="129"/>
      <c r="H488" s="137"/>
      <c r="I488" s="137"/>
      <c r="J488" s="137"/>
      <c r="K488" s="137"/>
      <c r="L488" s="129"/>
    </row>
    <row r="489" spans="1:12" x14ac:dyDescent="0.25">
      <c r="A489" s="121" t="s">
        <v>1039</v>
      </c>
      <c r="B489" s="128" t="s">
        <v>1040</v>
      </c>
      <c r="C489" s="129"/>
      <c r="D489" s="129"/>
      <c r="E489" s="129"/>
      <c r="F489" s="129"/>
      <c r="G489" s="129"/>
      <c r="H489" s="138">
        <v>2685034.24</v>
      </c>
      <c r="I489" s="138">
        <v>3436.68</v>
      </c>
      <c r="J489" s="138">
        <v>2127170.25</v>
      </c>
      <c r="K489" s="138">
        <v>4808767.8099999996</v>
      </c>
      <c r="L489" s="146">
        <f>J489-I489</f>
        <v>2123733.5699999998</v>
      </c>
    </row>
    <row r="490" spans="1:12" x14ac:dyDescent="0.25">
      <c r="A490" s="121" t="s">
        <v>1041</v>
      </c>
      <c r="B490" s="122" t="s">
        <v>366</v>
      </c>
      <c r="C490" s="128" t="s">
        <v>1040</v>
      </c>
      <c r="D490" s="129"/>
      <c r="E490" s="129"/>
      <c r="F490" s="129"/>
      <c r="G490" s="129"/>
      <c r="H490" s="138">
        <v>2685034.24</v>
      </c>
      <c r="I490" s="138">
        <v>3436.68</v>
      </c>
      <c r="J490" s="138">
        <v>2127170.25</v>
      </c>
      <c r="K490" s="138">
        <v>4808767.8099999996</v>
      </c>
      <c r="L490" s="143"/>
    </row>
    <row r="491" spans="1:12" x14ac:dyDescent="0.25">
      <c r="A491" s="121" t="s">
        <v>1042</v>
      </c>
      <c r="B491" s="125" t="s">
        <v>366</v>
      </c>
      <c r="C491" s="126"/>
      <c r="D491" s="128" t="s">
        <v>1040</v>
      </c>
      <c r="E491" s="129"/>
      <c r="F491" s="129"/>
      <c r="G491" s="129"/>
      <c r="H491" s="138">
        <v>2685034.24</v>
      </c>
      <c r="I491" s="138">
        <v>3436.68</v>
      </c>
      <c r="J491" s="138">
        <v>2127170.25</v>
      </c>
      <c r="K491" s="138">
        <v>4808767.8099999996</v>
      </c>
      <c r="L491" s="143"/>
    </row>
    <row r="492" spans="1:12" x14ac:dyDescent="0.25">
      <c r="A492" s="121" t="s">
        <v>1043</v>
      </c>
      <c r="B492" s="125" t="s">
        <v>366</v>
      </c>
      <c r="C492" s="126"/>
      <c r="D492" s="126"/>
      <c r="E492" s="128" t="s">
        <v>1044</v>
      </c>
      <c r="F492" s="129"/>
      <c r="G492" s="129"/>
      <c r="H492" s="138">
        <v>1078681.2</v>
      </c>
      <c r="I492" s="138">
        <v>0</v>
      </c>
      <c r="J492" s="138">
        <v>1554849.11</v>
      </c>
      <c r="K492" s="138">
        <v>2633530.31</v>
      </c>
      <c r="L492" s="143"/>
    </row>
    <row r="493" spans="1:12" x14ac:dyDescent="0.25">
      <c r="A493" s="121" t="s">
        <v>1045</v>
      </c>
      <c r="B493" s="125" t="s">
        <v>366</v>
      </c>
      <c r="C493" s="126"/>
      <c r="D493" s="126"/>
      <c r="E493" s="126"/>
      <c r="F493" s="128" t="s">
        <v>1044</v>
      </c>
      <c r="G493" s="129"/>
      <c r="H493" s="138">
        <v>1078681.2</v>
      </c>
      <c r="I493" s="138">
        <v>0</v>
      </c>
      <c r="J493" s="138">
        <v>1554849.11</v>
      </c>
      <c r="K493" s="138">
        <v>2633530.31</v>
      </c>
      <c r="L493" s="146">
        <f>J493-I493</f>
        <v>1554849.11</v>
      </c>
    </row>
    <row r="494" spans="1:12" x14ac:dyDescent="0.25">
      <c r="A494" s="123" t="s">
        <v>1046</v>
      </c>
      <c r="B494" s="125" t="s">
        <v>366</v>
      </c>
      <c r="C494" s="126"/>
      <c r="D494" s="126"/>
      <c r="E494" s="126"/>
      <c r="F494" s="126"/>
      <c r="G494" s="127" t="s">
        <v>703</v>
      </c>
      <c r="H494" s="139">
        <v>1078681.2</v>
      </c>
      <c r="I494" s="139">
        <v>0</v>
      </c>
      <c r="J494" s="139">
        <v>1554849.11</v>
      </c>
      <c r="K494" s="139">
        <v>2633530.31</v>
      </c>
      <c r="L494" s="144"/>
    </row>
    <row r="495" spans="1:12" x14ac:dyDescent="0.25">
      <c r="A495" s="124" t="s">
        <v>366</v>
      </c>
      <c r="B495" s="125" t="s">
        <v>366</v>
      </c>
      <c r="C495" s="126"/>
      <c r="D495" s="126"/>
      <c r="E495" s="126"/>
      <c r="F495" s="126"/>
      <c r="G495" s="130" t="s">
        <v>366</v>
      </c>
      <c r="H495" s="140"/>
      <c r="I495" s="140"/>
      <c r="J495" s="140"/>
      <c r="K495" s="140"/>
      <c r="L495" s="145"/>
    </row>
    <row r="496" spans="1:12" x14ac:dyDescent="0.25">
      <c r="A496" s="121" t="s">
        <v>1047</v>
      </c>
      <c r="B496" s="125" t="s">
        <v>366</v>
      </c>
      <c r="C496" s="126"/>
      <c r="D496" s="126"/>
      <c r="E496" s="128" t="s">
        <v>1048</v>
      </c>
      <c r="F496" s="129"/>
      <c r="G496" s="129"/>
      <c r="H496" s="138">
        <v>568941.61</v>
      </c>
      <c r="I496" s="138">
        <v>3436.68</v>
      </c>
      <c r="J496" s="138">
        <v>221976.23</v>
      </c>
      <c r="K496" s="138">
        <v>787481.16</v>
      </c>
      <c r="L496" s="143"/>
    </row>
    <row r="497" spans="1:12" x14ac:dyDescent="0.25">
      <c r="A497" s="121" t="s">
        <v>1049</v>
      </c>
      <c r="B497" s="125" t="s">
        <v>366</v>
      </c>
      <c r="C497" s="126"/>
      <c r="D497" s="126"/>
      <c r="E497" s="126"/>
      <c r="F497" s="128" t="s">
        <v>1050</v>
      </c>
      <c r="G497" s="129"/>
      <c r="H497" s="138">
        <v>71267.38</v>
      </c>
      <c r="I497" s="138">
        <v>0</v>
      </c>
      <c r="J497" s="138">
        <v>31422.45</v>
      </c>
      <c r="K497" s="138">
        <v>102689.83</v>
      </c>
      <c r="L497" s="143"/>
    </row>
    <row r="498" spans="1:12" x14ac:dyDescent="0.25">
      <c r="A498" s="123" t="s">
        <v>1051</v>
      </c>
      <c r="B498" s="125" t="s">
        <v>366</v>
      </c>
      <c r="C498" s="126"/>
      <c r="D498" s="126"/>
      <c r="E498" s="126"/>
      <c r="F498" s="126"/>
      <c r="G498" s="127" t="s">
        <v>900</v>
      </c>
      <c r="H498" s="139">
        <v>24760.400000000001</v>
      </c>
      <c r="I498" s="139">
        <v>0</v>
      </c>
      <c r="J498" s="139">
        <v>5041.6000000000004</v>
      </c>
      <c r="K498" s="139">
        <v>29802</v>
      </c>
      <c r="L498" s="144"/>
    </row>
    <row r="499" spans="1:12" x14ac:dyDescent="0.25">
      <c r="A499" s="123" t="s">
        <v>1052</v>
      </c>
      <c r="B499" s="125" t="s">
        <v>366</v>
      </c>
      <c r="C499" s="126"/>
      <c r="D499" s="126"/>
      <c r="E499" s="126"/>
      <c r="F499" s="126"/>
      <c r="G499" s="127" t="s">
        <v>1053</v>
      </c>
      <c r="H499" s="139">
        <v>27785</v>
      </c>
      <c r="I499" s="139">
        <v>0</v>
      </c>
      <c r="J499" s="139">
        <v>10241.33</v>
      </c>
      <c r="K499" s="139">
        <v>38026.33</v>
      </c>
      <c r="L499" s="144"/>
    </row>
    <row r="500" spans="1:12" x14ac:dyDescent="0.25">
      <c r="A500" s="123" t="s">
        <v>1150</v>
      </c>
      <c r="B500" s="125" t="s">
        <v>366</v>
      </c>
      <c r="C500" s="126"/>
      <c r="D500" s="126"/>
      <c r="E500" s="126"/>
      <c r="F500" s="126"/>
      <c r="G500" s="127" t="s">
        <v>1151</v>
      </c>
      <c r="H500" s="139">
        <v>0</v>
      </c>
      <c r="I500" s="139">
        <v>0</v>
      </c>
      <c r="J500" s="139">
        <v>15300</v>
      </c>
      <c r="K500" s="139">
        <v>15300</v>
      </c>
      <c r="L500" s="144"/>
    </row>
    <row r="501" spans="1:12" x14ac:dyDescent="0.25">
      <c r="A501" s="123" t="s">
        <v>1054</v>
      </c>
      <c r="B501" s="125" t="s">
        <v>366</v>
      </c>
      <c r="C501" s="126"/>
      <c r="D501" s="126"/>
      <c r="E501" s="126"/>
      <c r="F501" s="126"/>
      <c r="G501" s="127" t="s">
        <v>1055</v>
      </c>
      <c r="H501" s="139">
        <v>18721.98</v>
      </c>
      <c r="I501" s="139">
        <v>0</v>
      </c>
      <c r="J501" s="139">
        <v>839.52</v>
      </c>
      <c r="K501" s="139">
        <v>19561.5</v>
      </c>
      <c r="L501" s="144"/>
    </row>
    <row r="502" spans="1:12" x14ac:dyDescent="0.25">
      <c r="A502" s="124" t="s">
        <v>366</v>
      </c>
      <c r="B502" s="125" t="s">
        <v>366</v>
      </c>
      <c r="C502" s="126"/>
      <c r="D502" s="126"/>
      <c r="E502" s="126"/>
      <c r="F502" s="126"/>
      <c r="G502" s="130" t="s">
        <v>366</v>
      </c>
      <c r="H502" s="140"/>
      <c r="I502" s="140"/>
      <c r="J502" s="140"/>
      <c r="K502" s="140"/>
      <c r="L502" s="145"/>
    </row>
    <row r="503" spans="1:12" x14ac:dyDescent="0.25">
      <c r="A503" s="121" t="s">
        <v>1056</v>
      </c>
      <c r="B503" s="125" t="s">
        <v>366</v>
      </c>
      <c r="C503" s="126"/>
      <c r="D503" s="126"/>
      <c r="E503" s="126"/>
      <c r="F503" s="128" t="s">
        <v>1057</v>
      </c>
      <c r="G503" s="129"/>
      <c r="H503" s="138">
        <v>428625</v>
      </c>
      <c r="I503" s="138">
        <v>0</v>
      </c>
      <c r="J503" s="138">
        <v>140409</v>
      </c>
      <c r="K503" s="138">
        <v>569034</v>
      </c>
      <c r="L503" s="143"/>
    </row>
    <row r="504" spans="1:12" x14ac:dyDescent="0.25">
      <c r="A504" s="123" t="s">
        <v>1058</v>
      </c>
      <c r="B504" s="125" t="s">
        <v>366</v>
      </c>
      <c r="C504" s="126"/>
      <c r="D504" s="126"/>
      <c r="E504" s="126"/>
      <c r="F504" s="126"/>
      <c r="G504" s="127" t="s">
        <v>1059</v>
      </c>
      <c r="H504" s="139">
        <v>428625</v>
      </c>
      <c r="I504" s="139">
        <v>0</v>
      </c>
      <c r="J504" s="139">
        <v>140409</v>
      </c>
      <c r="K504" s="139">
        <v>569034</v>
      </c>
      <c r="L504" s="144"/>
    </row>
    <row r="505" spans="1:12" x14ac:dyDescent="0.25">
      <c r="A505" s="124" t="s">
        <v>366</v>
      </c>
      <c r="B505" s="125" t="s">
        <v>366</v>
      </c>
      <c r="C505" s="126"/>
      <c r="D505" s="126"/>
      <c r="E505" s="126"/>
      <c r="F505" s="126"/>
      <c r="G505" s="130" t="s">
        <v>366</v>
      </c>
      <c r="H505" s="140"/>
      <c r="I505" s="140"/>
      <c r="J505" s="140"/>
      <c r="K505" s="140"/>
      <c r="L505" s="145"/>
    </row>
    <row r="506" spans="1:12" x14ac:dyDescent="0.25">
      <c r="A506" s="121" t="s">
        <v>1060</v>
      </c>
      <c r="B506" s="125" t="s">
        <v>366</v>
      </c>
      <c r="C506" s="126"/>
      <c r="D506" s="126"/>
      <c r="E506" s="126"/>
      <c r="F506" s="128" t="s">
        <v>1061</v>
      </c>
      <c r="G506" s="129"/>
      <c r="H506" s="138">
        <v>5572.28</v>
      </c>
      <c r="I506" s="138">
        <v>0</v>
      </c>
      <c r="J506" s="138">
        <v>22602.78</v>
      </c>
      <c r="K506" s="138">
        <v>28175.06</v>
      </c>
      <c r="L506" s="143"/>
    </row>
    <row r="507" spans="1:12" x14ac:dyDescent="0.25">
      <c r="A507" s="123" t="s">
        <v>1062</v>
      </c>
      <c r="B507" s="125" t="s">
        <v>366</v>
      </c>
      <c r="C507" s="126"/>
      <c r="D507" s="126"/>
      <c r="E507" s="126"/>
      <c r="F507" s="126"/>
      <c r="G507" s="127" t="s">
        <v>1063</v>
      </c>
      <c r="H507" s="139">
        <v>5572.28</v>
      </c>
      <c r="I507" s="139">
        <v>0</v>
      </c>
      <c r="J507" s="139">
        <v>22602.78</v>
      </c>
      <c r="K507" s="139">
        <v>28175.06</v>
      </c>
      <c r="L507" s="144"/>
    </row>
    <row r="508" spans="1:12" x14ac:dyDescent="0.25">
      <c r="A508" s="124" t="s">
        <v>366</v>
      </c>
      <c r="B508" s="125" t="s">
        <v>366</v>
      </c>
      <c r="C508" s="126"/>
      <c r="D508" s="126"/>
      <c r="E508" s="126"/>
      <c r="F508" s="126"/>
      <c r="G508" s="130" t="s">
        <v>366</v>
      </c>
      <c r="H508" s="140"/>
      <c r="I508" s="140"/>
      <c r="J508" s="140"/>
      <c r="K508" s="140"/>
      <c r="L508" s="145"/>
    </row>
    <row r="509" spans="1:12" x14ac:dyDescent="0.25">
      <c r="A509" s="121" t="s">
        <v>1064</v>
      </c>
      <c r="B509" s="125" t="s">
        <v>366</v>
      </c>
      <c r="C509" s="126"/>
      <c r="D509" s="126"/>
      <c r="E509" s="126"/>
      <c r="F509" s="128" t="s">
        <v>1065</v>
      </c>
      <c r="G509" s="129"/>
      <c r="H509" s="138">
        <v>63476.95</v>
      </c>
      <c r="I509" s="138">
        <v>3436.68</v>
      </c>
      <c r="J509" s="138">
        <v>27542</v>
      </c>
      <c r="K509" s="138">
        <v>87582.27</v>
      </c>
      <c r="L509" s="146">
        <f>J509-I509</f>
        <v>24105.32</v>
      </c>
    </row>
    <row r="510" spans="1:12" x14ac:dyDescent="0.25">
      <c r="A510" s="123" t="s">
        <v>1066</v>
      </c>
      <c r="B510" s="125" t="s">
        <v>366</v>
      </c>
      <c r="C510" s="126"/>
      <c r="D510" s="126"/>
      <c r="E510" s="126"/>
      <c r="F510" s="126"/>
      <c r="G510" s="127" t="s">
        <v>1067</v>
      </c>
      <c r="H510" s="139">
        <v>72542</v>
      </c>
      <c r="I510" s="139">
        <v>0</v>
      </c>
      <c r="J510" s="139">
        <v>27542</v>
      </c>
      <c r="K510" s="139">
        <v>100084</v>
      </c>
      <c r="L510" s="144"/>
    </row>
    <row r="511" spans="1:12" x14ac:dyDescent="0.25">
      <c r="A511" s="123" t="s">
        <v>1068</v>
      </c>
      <c r="B511" s="125" t="s">
        <v>366</v>
      </c>
      <c r="C511" s="126"/>
      <c r="D511" s="126"/>
      <c r="E511" s="126"/>
      <c r="F511" s="126"/>
      <c r="G511" s="127" t="s">
        <v>1069</v>
      </c>
      <c r="H511" s="139">
        <v>-9019.0499999999993</v>
      </c>
      <c r="I511" s="139">
        <v>3269.38</v>
      </c>
      <c r="J511" s="139">
        <v>0</v>
      </c>
      <c r="K511" s="139">
        <v>-12288.43</v>
      </c>
      <c r="L511" s="144"/>
    </row>
    <row r="512" spans="1:12" x14ac:dyDescent="0.25">
      <c r="A512" s="123" t="s">
        <v>1070</v>
      </c>
      <c r="B512" s="125" t="s">
        <v>366</v>
      </c>
      <c r="C512" s="126"/>
      <c r="D512" s="126"/>
      <c r="E512" s="126"/>
      <c r="F512" s="126"/>
      <c r="G512" s="127" t="s">
        <v>1071</v>
      </c>
      <c r="H512" s="139">
        <v>-46</v>
      </c>
      <c r="I512" s="139">
        <v>167.3</v>
      </c>
      <c r="J512" s="139">
        <v>0</v>
      </c>
      <c r="K512" s="139">
        <v>-213.3</v>
      </c>
      <c r="L512" s="144"/>
    </row>
    <row r="513" spans="1:12" x14ac:dyDescent="0.25">
      <c r="A513" s="124" t="s">
        <v>366</v>
      </c>
      <c r="B513" s="125" t="s">
        <v>366</v>
      </c>
      <c r="C513" s="126"/>
      <c r="D513" s="126"/>
      <c r="E513" s="126"/>
      <c r="F513" s="126"/>
      <c r="G513" s="130" t="s">
        <v>366</v>
      </c>
      <c r="H513" s="140"/>
      <c r="I513" s="140"/>
      <c r="J513" s="140"/>
      <c r="K513" s="140"/>
      <c r="L513" s="145"/>
    </row>
    <row r="514" spans="1:12" x14ac:dyDescent="0.25">
      <c r="A514" s="121" t="s">
        <v>1072</v>
      </c>
      <c r="B514" s="125" t="s">
        <v>366</v>
      </c>
      <c r="C514" s="126"/>
      <c r="D514" s="126"/>
      <c r="E514" s="128" t="s">
        <v>1073</v>
      </c>
      <c r="F514" s="129"/>
      <c r="G514" s="129"/>
      <c r="H514" s="138">
        <v>95025.71</v>
      </c>
      <c r="I514" s="138">
        <v>0</v>
      </c>
      <c r="J514" s="138">
        <v>80138.679999999993</v>
      </c>
      <c r="K514" s="138">
        <v>175164.39</v>
      </c>
      <c r="L514" s="143"/>
    </row>
    <row r="515" spans="1:12" x14ac:dyDescent="0.25">
      <c r="A515" s="121" t="s">
        <v>1074</v>
      </c>
      <c r="B515" s="125" t="s">
        <v>366</v>
      </c>
      <c r="C515" s="126"/>
      <c r="D515" s="126"/>
      <c r="E515" s="126"/>
      <c r="F515" s="128" t="s">
        <v>1073</v>
      </c>
      <c r="G515" s="129"/>
      <c r="H515" s="138">
        <v>95025.71</v>
      </c>
      <c r="I515" s="138">
        <v>0</v>
      </c>
      <c r="J515" s="138">
        <v>80138.679999999993</v>
      </c>
      <c r="K515" s="138">
        <v>175164.39</v>
      </c>
      <c r="L515" s="143"/>
    </row>
    <row r="516" spans="1:12" x14ac:dyDescent="0.25">
      <c r="A516" s="123" t="s">
        <v>1075</v>
      </c>
      <c r="B516" s="125" t="s">
        <v>366</v>
      </c>
      <c r="C516" s="126"/>
      <c r="D516" s="126"/>
      <c r="E516" s="126"/>
      <c r="F516" s="126"/>
      <c r="G516" s="127" t="s">
        <v>1076</v>
      </c>
      <c r="H516" s="139">
        <v>94990.37</v>
      </c>
      <c r="I516" s="139">
        <v>0</v>
      </c>
      <c r="J516" s="139">
        <v>80108.97</v>
      </c>
      <c r="K516" s="139">
        <v>175099.34</v>
      </c>
      <c r="L516" s="144"/>
    </row>
    <row r="517" spans="1:12" x14ac:dyDescent="0.25">
      <c r="A517" s="123" t="s">
        <v>1077</v>
      </c>
      <c r="B517" s="125" t="s">
        <v>366</v>
      </c>
      <c r="C517" s="126"/>
      <c r="D517" s="126"/>
      <c r="E517" s="126"/>
      <c r="F517" s="126"/>
      <c r="G517" s="127" t="s">
        <v>1078</v>
      </c>
      <c r="H517" s="139">
        <v>35.340000000000003</v>
      </c>
      <c r="I517" s="139">
        <v>0</v>
      </c>
      <c r="J517" s="139">
        <v>29.71</v>
      </c>
      <c r="K517" s="139">
        <v>65.05</v>
      </c>
      <c r="L517" s="144"/>
    </row>
    <row r="518" spans="1:12" x14ac:dyDescent="0.25">
      <c r="A518" s="124" t="s">
        <v>366</v>
      </c>
      <c r="B518" s="125" t="s">
        <v>366</v>
      </c>
      <c r="C518" s="126"/>
      <c r="D518" s="126"/>
      <c r="E518" s="126"/>
      <c r="F518" s="126"/>
      <c r="G518" s="130" t="s">
        <v>366</v>
      </c>
      <c r="H518" s="140"/>
      <c r="I518" s="140"/>
      <c r="J518" s="140"/>
      <c r="K518" s="140"/>
      <c r="L518" s="145"/>
    </row>
    <row r="519" spans="1:12" x14ac:dyDescent="0.25">
      <c r="A519" s="121" t="s">
        <v>1079</v>
      </c>
      <c r="B519" s="125" t="s">
        <v>366</v>
      </c>
      <c r="C519" s="126"/>
      <c r="D519" s="126"/>
      <c r="E519" s="128" t="s">
        <v>1080</v>
      </c>
      <c r="F519" s="129"/>
      <c r="G519" s="129"/>
      <c r="H519" s="138">
        <v>509.49</v>
      </c>
      <c r="I519" s="138">
        <v>0</v>
      </c>
      <c r="J519" s="138">
        <v>0</v>
      </c>
      <c r="K519" s="138">
        <v>509.49</v>
      </c>
      <c r="L519" s="143"/>
    </row>
    <row r="520" spans="1:12" x14ac:dyDescent="0.25">
      <c r="A520" s="121" t="s">
        <v>1081</v>
      </c>
      <c r="B520" s="125" t="s">
        <v>366</v>
      </c>
      <c r="C520" s="126"/>
      <c r="D520" s="126"/>
      <c r="E520" s="126"/>
      <c r="F520" s="128" t="s">
        <v>1080</v>
      </c>
      <c r="G520" s="129"/>
      <c r="H520" s="138">
        <v>509.49</v>
      </c>
      <c r="I520" s="138">
        <v>0</v>
      </c>
      <c r="J520" s="138">
        <v>0</v>
      </c>
      <c r="K520" s="138">
        <v>509.49</v>
      </c>
      <c r="L520" s="143"/>
    </row>
    <row r="521" spans="1:12" x14ac:dyDescent="0.25">
      <c r="A521" s="123" t="s">
        <v>1082</v>
      </c>
      <c r="B521" s="125" t="s">
        <v>366</v>
      </c>
      <c r="C521" s="126"/>
      <c r="D521" s="126"/>
      <c r="E521" s="126"/>
      <c r="F521" s="126"/>
      <c r="G521" s="127" t="s">
        <v>1083</v>
      </c>
      <c r="H521" s="139">
        <v>509.49</v>
      </c>
      <c r="I521" s="139">
        <v>0</v>
      </c>
      <c r="J521" s="139">
        <v>0</v>
      </c>
      <c r="K521" s="139">
        <v>509.49</v>
      </c>
      <c r="L521" s="144"/>
    </row>
    <row r="522" spans="1:12" x14ac:dyDescent="0.25">
      <c r="A522" s="124" t="s">
        <v>366</v>
      </c>
      <c r="B522" s="125" t="s">
        <v>366</v>
      </c>
      <c r="C522" s="126"/>
      <c r="D522" s="126"/>
      <c r="E522" s="126"/>
      <c r="F522" s="126"/>
      <c r="G522" s="130" t="s">
        <v>366</v>
      </c>
      <c r="H522" s="140"/>
      <c r="I522" s="140"/>
      <c r="J522" s="140"/>
      <c r="K522" s="140"/>
      <c r="L522" s="145"/>
    </row>
    <row r="523" spans="1:12" x14ac:dyDescent="0.25">
      <c r="A523" s="121" t="s">
        <v>1084</v>
      </c>
      <c r="B523" s="125" t="s">
        <v>366</v>
      </c>
      <c r="C523" s="126"/>
      <c r="D523" s="126"/>
      <c r="E523" s="128" t="s">
        <v>1031</v>
      </c>
      <c r="F523" s="129"/>
      <c r="G523" s="129"/>
      <c r="H523" s="138">
        <v>941876.23</v>
      </c>
      <c r="I523" s="138">
        <v>0</v>
      </c>
      <c r="J523" s="138">
        <v>270206.23</v>
      </c>
      <c r="K523" s="138">
        <v>1212082.46</v>
      </c>
      <c r="L523" s="143"/>
    </row>
    <row r="524" spans="1:12" x14ac:dyDescent="0.25">
      <c r="A524" s="121" t="s">
        <v>1085</v>
      </c>
      <c r="B524" s="125" t="s">
        <v>366</v>
      </c>
      <c r="C524" s="126"/>
      <c r="D524" s="126"/>
      <c r="E524" s="126"/>
      <c r="F524" s="128" t="s">
        <v>1031</v>
      </c>
      <c r="G524" s="129"/>
      <c r="H524" s="138">
        <v>941876.23</v>
      </c>
      <c r="I524" s="138">
        <v>0</v>
      </c>
      <c r="J524" s="138">
        <v>270206.23</v>
      </c>
      <c r="K524" s="138">
        <v>1212082.46</v>
      </c>
      <c r="L524" s="143"/>
    </row>
    <row r="525" spans="1:12" x14ac:dyDescent="0.25">
      <c r="A525" s="123" t="s">
        <v>1086</v>
      </c>
      <c r="B525" s="125" t="s">
        <v>366</v>
      </c>
      <c r="C525" s="126"/>
      <c r="D525" s="126"/>
      <c r="E525" s="126"/>
      <c r="F525" s="126"/>
      <c r="G525" s="127" t="s">
        <v>1036</v>
      </c>
      <c r="H525" s="139">
        <v>35108.230000000003</v>
      </c>
      <c r="I525" s="139">
        <v>0</v>
      </c>
      <c r="J525" s="139">
        <v>35108.230000000003</v>
      </c>
      <c r="K525" s="139">
        <v>70216.460000000006</v>
      </c>
      <c r="L525" s="144"/>
    </row>
    <row r="526" spans="1:12" x14ac:dyDescent="0.25">
      <c r="A526" s="123" t="s">
        <v>1087</v>
      </c>
      <c r="B526" s="125" t="s">
        <v>366</v>
      </c>
      <c r="C526" s="126"/>
      <c r="D526" s="126"/>
      <c r="E526" s="126"/>
      <c r="F526" s="126"/>
      <c r="G526" s="127" t="s">
        <v>1038</v>
      </c>
      <c r="H526" s="139">
        <v>906768</v>
      </c>
      <c r="I526" s="139">
        <v>0</v>
      </c>
      <c r="J526" s="139">
        <v>235098</v>
      </c>
      <c r="K526" s="139">
        <v>1141866</v>
      </c>
      <c r="L526" s="14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B7AB-BBD2-40DF-9E06-980D87D1B309}">
  <dimension ref="A1:L491"/>
  <sheetViews>
    <sheetView topLeftCell="A187" workbookViewId="0">
      <selection activeCell="K197" sqref="K197"/>
    </sheetView>
  </sheetViews>
  <sheetFormatPr defaultColWidth="9.109375" defaultRowHeight="13.2" x14ac:dyDescent="0.25"/>
  <cols>
    <col min="1" max="1" width="15.88671875" customWidth="1"/>
    <col min="2" max="6" width="1.6640625" customWidth="1"/>
    <col min="7" max="7" width="52" bestFit="1" customWidth="1"/>
    <col min="8" max="8" width="14.88671875" style="89" bestFit="1" customWidth="1"/>
    <col min="9" max="10" width="13.109375" style="89" bestFit="1" customWidth="1"/>
    <col min="11" max="11" width="14.88671875" style="89" bestFit="1" customWidth="1"/>
    <col min="12" max="12" width="8.109375" bestFit="1" customWidth="1"/>
    <col min="257" max="257" width="15.88671875" customWidth="1"/>
    <col min="258" max="262" width="1.6640625" customWidth="1"/>
    <col min="263" max="263" width="52" bestFit="1" customWidth="1"/>
    <col min="264" max="264" width="14.88671875" bestFit="1" customWidth="1"/>
    <col min="265" max="266" width="13.109375" bestFit="1" customWidth="1"/>
    <col min="267" max="267" width="14.88671875" bestFit="1" customWidth="1"/>
    <col min="268" max="268" width="8.109375" bestFit="1" customWidth="1"/>
    <col min="513" max="513" width="15.88671875" customWidth="1"/>
    <col min="514" max="518" width="1.6640625" customWidth="1"/>
    <col min="519" max="519" width="52" bestFit="1" customWidth="1"/>
    <col min="520" max="520" width="14.88671875" bestFit="1" customWidth="1"/>
    <col min="521" max="522" width="13.109375" bestFit="1" customWidth="1"/>
    <col min="523" max="523" width="14.88671875" bestFit="1" customWidth="1"/>
    <col min="524" max="524" width="8.109375" bestFit="1" customWidth="1"/>
    <col min="769" max="769" width="15.88671875" customWidth="1"/>
    <col min="770" max="774" width="1.6640625" customWidth="1"/>
    <col min="775" max="775" width="52" bestFit="1" customWidth="1"/>
    <col min="776" max="776" width="14.88671875" bestFit="1" customWidth="1"/>
    <col min="777" max="778" width="13.109375" bestFit="1" customWidth="1"/>
    <col min="779" max="779" width="14.88671875" bestFit="1" customWidth="1"/>
    <col min="780" max="780" width="8.109375" bestFit="1" customWidth="1"/>
    <col min="1025" max="1025" width="15.88671875" customWidth="1"/>
    <col min="1026" max="1030" width="1.6640625" customWidth="1"/>
    <col min="1031" max="1031" width="52" bestFit="1" customWidth="1"/>
    <col min="1032" max="1032" width="14.88671875" bestFit="1" customWidth="1"/>
    <col min="1033" max="1034" width="13.109375" bestFit="1" customWidth="1"/>
    <col min="1035" max="1035" width="14.88671875" bestFit="1" customWidth="1"/>
    <col min="1036" max="1036" width="8.109375" bestFit="1" customWidth="1"/>
    <col min="1281" max="1281" width="15.88671875" customWidth="1"/>
    <col min="1282" max="1286" width="1.6640625" customWidth="1"/>
    <col min="1287" max="1287" width="52" bestFit="1" customWidth="1"/>
    <col min="1288" max="1288" width="14.88671875" bestFit="1" customWidth="1"/>
    <col min="1289" max="1290" width="13.109375" bestFit="1" customWidth="1"/>
    <col min="1291" max="1291" width="14.88671875" bestFit="1" customWidth="1"/>
    <col min="1292" max="1292" width="8.109375" bestFit="1" customWidth="1"/>
    <col min="1537" max="1537" width="15.88671875" customWidth="1"/>
    <col min="1538" max="1542" width="1.6640625" customWidth="1"/>
    <col min="1543" max="1543" width="52" bestFit="1" customWidth="1"/>
    <col min="1544" max="1544" width="14.88671875" bestFit="1" customWidth="1"/>
    <col min="1545" max="1546" width="13.109375" bestFit="1" customWidth="1"/>
    <col min="1547" max="1547" width="14.88671875" bestFit="1" customWidth="1"/>
    <col min="1548" max="1548" width="8.109375" bestFit="1" customWidth="1"/>
    <col min="1793" max="1793" width="15.88671875" customWidth="1"/>
    <col min="1794" max="1798" width="1.6640625" customWidth="1"/>
    <col min="1799" max="1799" width="52" bestFit="1" customWidth="1"/>
    <col min="1800" max="1800" width="14.88671875" bestFit="1" customWidth="1"/>
    <col min="1801" max="1802" width="13.109375" bestFit="1" customWidth="1"/>
    <col min="1803" max="1803" width="14.88671875" bestFit="1" customWidth="1"/>
    <col min="1804" max="1804" width="8.109375" bestFit="1" customWidth="1"/>
    <col min="2049" max="2049" width="15.88671875" customWidth="1"/>
    <col min="2050" max="2054" width="1.6640625" customWidth="1"/>
    <col min="2055" max="2055" width="52" bestFit="1" customWidth="1"/>
    <col min="2056" max="2056" width="14.88671875" bestFit="1" customWidth="1"/>
    <col min="2057" max="2058" width="13.109375" bestFit="1" customWidth="1"/>
    <col min="2059" max="2059" width="14.88671875" bestFit="1" customWidth="1"/>
    <col min="2060" max="2060" width="8.109375" bestFit="1" customWidth="1"/>
    <col min="2305" max="2305" width="15.88671875" customWidth="1"/>
    <col min="2306" max="2310" width="1.6640625" customWidth="1"/>
    <col min="2311" max="2311" width="52" bestFit="1" customWidth="1"/>
    <col min="2312" max="2312" width="14.88671875" bestFit="1" customWidth="1"/>
    <col min="2313" max="2314" width="13.109375" bestFit="1" customWidth="1"/>
    <col min="2315" max="2315" width="14.88671875" bestFit="1" customWidth="1"/>
    <col min="2316" max="2316" width="8.109375" bestFit="1" customWidth="1"/>
    <col min="2561" max="2561" width="15.88671875" customWidth="1"/>
    <col min="2562" max="2566" width="1.6640625" customWidth="1"/>
    <col min="2567" max="2567" width="52" bestFit="1" customWidth="1"/>
    <col min="2568" max="2568" width="14.88671875" bestFit="1" customWidth="1"/>
    <col min="2569" max="2570" width="13.109375" bestFit="1" customWidth="1"/>
    <col min="2571" max="2571" width="14.88671875" bestFit="1" customWidth="1"/>
    <col min="2572" max="2572" width="8.109375" bestFit="1" customWidth="1"/>
    <col min="2817" max="2817" width="15.88671875" customWidth="1"/>
    <col min="2818" max="2822" width="1.6640625" customWidth="1"/>
    <col min="2823" max="2823" width="52" bestFit="1" customWidth="1"/>
    <col min="2824" max="2824" width="14.88671875" bestFit="1" customWidth="1"/>
    <col min="2825" max="2826" width="13.109375" bestFit="1" customWidth="1"/>
    <col min="2827" max="2827" width="14.88671875" bestFit="1" customWidth="1"/>
    <col min="2828" max="2828" width="8.109375" bestFit="1" customWidth="1"/>
    <col min="3073" max="3073" width="15.88671875" customWidth="1"/>
    <col min="3074" max="3078" width="1.6640625" customWidth="1"/>
    <col min="3079" max="3079" width="52" bestFit="1" customWidth="1"/>
    <col min="3080" max="3080" width="14.88671875" bestFit="1" customWidth="1"/>
    <col min="3081" max="3082" width="13.109375" bestFit="1" customWidth="1"/>
    <col min="3083" max="3083" width="14.88671875" bestFit="1" customWidth="1"/>
    <col min="3084" max="3084" width="8.109375" bestFit="1" customWidth="1"/>
    <col min="3329" max="3329" width="15.88671875" customWidth="1"/>
    <col min="3330" max="3334" width="1.6640625" customWidth="1"/>
    <col min="3335" max="3335" width="52" bestFit="1" customWidth="1"/>
    <col min="3336" max="3336" width="14.88671875" bestFit="1" customWidth="1"/>
    <col min="3337" max="3338" width="13.109375" bestFit="1" customWidth="1"/>
    <col min="3339" max="3339" width="14.88671875" bestFit="1" customWidth="1"/>
    <col min="3340" max="3340" width="8.109375" bestFit="1" customWidth="1"/>
    <col min="3585" max="3585" width="15.88671875" customWidth="1"/>
    <col min="3586" max="3590" width="1.6640625" customWidth="1"/>
    <col min="3591" max="3591" width="52" bestFit="1" customWidth="1"/>
    <col min="3592" max="3592" width="14.88671875" bestFit="1" customWidth="1"/>
    <col min="3593" max="3594" width="13.109375" bestFit="1" customWidth="1"/>
    <col min="3595" max="3595" width="14.88671875" bestFit="1" customWidth="1"/>
    <col min="3596" max="3596" width="8.109375" bestFit="1" customWidth="1"/>
    <col min="3841" max="3841" width="15.88671875" customWidth="1"/>
    <col min="3842" max="3846" width="1.6640625" customWidth="1"/>
    <col min="3847" max="3847" width="52" bestFit="1" customWidth="1"/>
    <col min="3848" max="3848" width="14.88671875" bestFit="1" customWidth="1"/>
    <col min="3849" max="3850" width="13.109375" bestFit="1" customWidth="1"/>
    <col min="3851" max="3851" width="14.88671875" bestFit="1" customWidth="1"/>
    <col min="3852" max="3852" width="8.109375" bestFit="1" customWidth="1"/>
    <col min="4097" max="4097" width="15.88671875" customWidth="1"/>
    <col min="4098" max="4102" width="1.6640625" customWidth="1"/>
    <col min="4103" max="4103" width="52" bestFit="1" customWidth="1"/>
    <col min="4104" max="4104" width="14.88671875" bestFit="1" customWidth="1"/>
    <col min="4105" max="4106" width="13.109375" bestFit="1" customWidth="1"/>
    <col min="4107" max="4107" width="14.88671875" bestFit="1" customWidth="1"/>
    <col min="4108" max="4108" width="8.109375" bestFit="1" customWidth="1"/>
    <col min="4353" max="4353" width="15.88671875" customWidth="1"/>
    <col min="4354" max="4358" width="1.6640625" customWidth="1"/>
    <col min="4359" max="4359" width="52" bestFit="1" customWidth="1"/>
    <col min="4360" max="4360" width="14.88671875" bestFit="1" customWidth="1"/>
    <col min="4361" max="4362" width="13.109375" bestFit="1" customWidth="1"/>
    <col min="4363" max="4363" width="14.88671875" bestFit="1" customWidth="1"/>
    <col min="4364" max="4364" width="8.109375" bestFit="1" customWidth="1"/>
    <col min="4609" max="4609" width="15.88671875" customWidth="1"/>
    <col min="4610" max="4614" width="1.6640625" customWidth="1"/>
    <col min="4615" max="4615" width="52" bestFit="1" customWidth="1"/>
    <col min="4616" max="4616" width="14.88671875" bestFit="1" customWidth="1"/>
    <col min="4617" max="4618" width="13.109375" bestFit="1" customWidth="1"/>
    <col min="4619" max="4619" width="14.88671875" bestFit="1" customWidth="1"/>
    <col min="4620" max="4620" width="8.109375" bestFit="1" customWidth="1"/>
    <col min="4865" max="4865" width="15.88671875" customWidth="1"/>
    <col min="4866" max="4870" width="1.6640625" customWidth="1"/>
    <col min="4871" max="4871" width="52" bestFit="1" customWidth="1"/>
    <col min="4872" max="4872" width="14.88671875" bestFit="1" customWidth="1"/>
    <col min="4873" max="4874" width="13.109375" bestFit="1" customWidth="1"/>
    <col min="4875" max="4875" width="14.88671875" bestFit="1" customWidth="1"/>
    <col min="4876" max="4876" width="8.109375" bestFit="1" customWidth="1"/>
    <col min="5121" max="5121" width="15.88671875" customWidth="1"/>
    <col min="5122" max="5126" width="1.6640625" customWidth="1"/>
    <col min="5127" max="5127" width="52" bestFit="1" customWidth="1"/>
    <col min="5128" max="5128" width="14.88671875" bestFit="1" customWidth="1"/>
    <col min="5129" max="5130" width="13.109375" bestFit="1" customWidth="1"/>
    <col min="5131" max="5131" width="14.88671875" bestFit="1" customWidth="1"/>
    <col min="5132" max="5132" width="8.109375" bestFit="1" customWidth="1"/>
    <col min="5377" max="5377" width="15.88671875" customWidth="1"/>
    <col min="5378" max="5382" width="1.6640625" customWidth="1"/>
    <col min="5383" max="5383" width="52" bestFit="1" customWidth="1"/>
    <col min="5384" max="5384" width="14.88671875" bestFit="1" customWidth="1"/>
    <col min="5385" max="5386" width="13.109375" bestFit="1" customWidth="1"/>
    <col min="5387" max="5387" width="14.88671875" bestFit="1" customWidth="1"/>
    <col min="5388" max="5388" width="8.109375" bestFit="1" customWidth="1"/>
    <col min="5633" max="5633" width="15.88671875" customWidth="1"/>
    <col min="5634" max="5638" width="1.6640625" customWidth="1"/>
    <col min="5639" max="5639" width="52" bestFit="1" customWidth="1"/>
    <col min="5640" max="5640" width="14.88671875" bestFit="1" customWidth="1"/>
    <col min="5641" max="5642" width="13.109375" bestFit="1" customWidth="1"/>
    <col min="5643" max="5643" width="14.88671875" bestFit="1" customWidth="1"/>
    <col min="5644" max="5644" width="8.109375" bestFit="1" customWidth="1"/>
    <col min="5889" max="5889" width="15.88671875" customWidth="1"/>
    <col min="5890" max="5894" width="1.6640625" customWidth="1"/>
    <col min="5895" max="5895" width="52" bestFit="1" customWidth="1"/>
    <col min="5896" max="5896" width="14.88671875" bestFit="1" customWidth="1"/>
    <col min="5897" max="5898" width="13.109375" bestFit="1" customWidth="1"/>
    <col min="5899" max="5899" width="14.88671875" bestFit="1" customWidth="1"/>
    <col min="5900" max="5900" width="8.109375" bestFit="1" customWidth="1"/>
    <col min="6145" max="6145" width="15.88671875" customWidth="1"/>
    <col min="6146" max="6150" width="1.6640625" customWidth="1"/>
    <col min="6151" max="6151" width="52" bestFit="1" customWidth="1"/>
    <col min="6152" max="6152" width="14.88671875" bestFit="1" customWidth="1"/>
    <col min="6153" max="6154" width="13.109375" bestFit="1" customWidth="1"/>
    <col min="6155" max="6155" width="14.88671875" bestFit="1" customWidth="1"/>
    <col min="6156" max="6156" width="8.109375" bestFit="1" customWidth="1"/>
    <col min="6401" max="6401" width="15.88671875" customWidth="1"/>
    <col min="6402" max="6406" width="1.6640625" customWidth="1"/>
    <col min="6407" max="6407" width="52" bestFit="1" customWidth="1"/>
    <col min="6408" max="6408" width="14.88671875" bestFit="1" customWidth="1"/>
    <col min="6409" max="6410" width="13.109375" bestFit="1" customWidth="1"/>
    <col min="6411" max="6411" width="14.88671875" bestFit="1" customWidth="1"/>
    <col min="6412" max="6412" width="8.109375" bestFit="1" customWidth="1"/>
    <col min="6657" max="6657" width="15.88671875" customWidth="1"/>
    <col min="6658" max="6662" width="1.6640625" customWidth="1"/>
    <col min="6663" max="6663" width="52" bestFit="1" customWidth="1"/>
    <col min="6664" max="6664" width="14.88671875" bestFit="1" customWidth="1"/>
    <col min="6665" max="6666" width="13.109375" bestFit="1" customWidth="1"/>
    <col min="6667" max="6667" width="14.88671875" bestFit="1" customWidth="1"/>
    <col min="6668" max="6668" width="8.109375" bestFit="1" customWidth="1"/>
    <col min="6913" max="6913" width="15.88671875" customWidth="1"/>
    <col min="6914" max="6918" width="1.6640625" customWidth="1"/>
    <col min="6919" max="6919" width="52" bestFit="1" customWidth="1"/>
    <col min="6920" max="6920" width="14.88671875" bestFit="1" customWidth="1"/>
    <col min="6921" max="6922" width="13.109375" bestFit="1" customWidth="1"/>
    <col min="6923" max="6923" width="14.88671875" bestFit="1" customWidth="1"/>
    <col min="6924" max="6924" width="8.109375" bestFit="1" customWidth="1"/>
    <col min="7169" max="7169" width="15.88671875" customWidth="1"/>
    <col min="7170" max="7174" width="1.6640625" customWidth="1"/>
    <col min="7175" max="7175" width="52" bestFit="1" customWidth="1"/>
    <col min="7176" max="7176" width="14.88671875" bestFit="1" customWidth="1"/>
    <col min="7177" max="7178" width="13.109375" bestFit="1" customWidth="1"/>
    <col min="7179" max="7179" width="14.88671875" bestFit="1" customWidth="1"/>
    <col min="7180" max="7180" width="8.109375" bestFit="1" customWidth="1"/>
    <col min="7425" max="7425" width="15.88671875" customWidth="1"/>
    <col min="7426" max="7430" width="1.6640625" customWidth="1"/>
    <col min="7431" max="7431" width="52" bestFit="1" customWidth="1"/>
    <col min="7432" max="7432" width="14.88671875" bestFit="1" customWidth="1"/>
    <col min="7433" max="7434" width="13.109375" bestFit="1" customWidth="1"/>
    <col min="7435" max="7435" width="14.88671875" bestFit="1" customWidth="1"/>
    <col min="7436" max="7436" width="8.109375" bestFit="1" customWidth="1"/>
    <col min="7681" max="7681" width="15.88671875" customWidth="1"/>
    <col min="7682" max="7686" width="1.6640625" customWidth="1"/>
    <col min="7687" max="7687" width="52" bestFit="1" customWidth="1"/>
    <col min="7688" max="7688" width="14.88671875" bestFit="1" customWidth="1"/>
    <col min="7689" max="7690" width="13.109375" bestFit="1" customWidth="1"/>
    <col min="7691" max="7691" width="14.88671875" bestFit="1" customWidth="1"/>
    <col min="7692" max="7692" width="8.109375" bestFit="1" customWidth="1"/>
    <col min="7937" max="7937" width="15.88671875" customWidth="1"/>
    <col min="7938" max="7942" width="1.6640625" customWidth="1"/>
    <col min="7943" max="7943" width="52" bestFit="1" customWidth="1"/>
    <col min="7944" max="7944" width="14.88671875" bestFit="1" customWidth="1"/>
    <col min="7945" max="7946" width="13.109375" bestFit="1" customWidth="1"/>
    <col min="7947" max="7947" width="14.88671875" bestFit="1" customWidth="1"/>
    <col min="7948" max="7948" width="8.109375" bestFit="1" customWidth="1"/>
    <col min="8193" max="8193" width="15.88671875" customWidth="1"/>
    <col min="8194" max="8198" width="1.6640625" customWidth="1"/>
    <col min="8199" max="8199" width="52" bestFit="1" customWidth="1"/>
    <col min="8200" max="8200" width="14.88671875" bestFit="1" customWidth="1"/>
    <col min="8201" max="8202" width="13.109375" bestFit="1" customWidth="1"/>
    <col min="8203" max="8203" width="14.88671875" bestFit="1" customWidth="1"/>
    <col min="8204" max="8204" width="8.109375" bestFit="1" customWidth="1"/>
    <col min="8449" max="8449" width="15.88671875" customWidth="1"/>
    <col min="8450" max="8454" width="1.6640625" customWidth="1"/>
    <col min="8455" max="8455" width="52" bestFit="1" customWidth="1"/>
    <col min="8456" max="8456" width="14.88671875" bestFit="1" customWidth="1"/>
    <col min="8457" max="8458" width="13.109375" bestFit="1" customWidth="1"/>
    <col min="8459" max="8459" width="14.88671875" bestFit="1" customWidth="1"/>
    <col min="8460" max="8460" width="8.109375" bestFit="1" customWidth="1"/>
    <col min="8705" max="8705" width="15.88671875" customWidth="1"/>
    <col min="8706" max="8710" width="1.6640625" customWidth="1"/>
    <col min="8711" max="8711" width="52" bestFit="1" customWidth="1"/>
    <col min="8712" max="8712" width="14.88671875" bestFit="1" customWidth="1"/>
    <col min="8713" max="8714" width="13.109375" bestFit="1" customWidth="1"/>
    <col min="8715" max="8715" width="14.88671875" bestFit="1" customWidth="1"/>
    <col min="8716" max="8716" width="8.109375" bestFit="1" customWidth="1"/>
    <col min="8961" max="8961" width="15.88671875" customWidth="1"/>
    <col min="8962" max="8966" width="1.6640625" customWidth="1"/>
    <col min="8967" max="8967" width="52" bestFit="1" customWidth="1"/>
    <col min="8968" max="8968" width="14.88671875" bestFit="1" customWidth="1"/>
    <col min="8969" max="8970" width="13.109375" bestFit="1" customWidth="1"/>
    <col min="8971" max="8971" width="14.88671875" bestFit="1" customWidth="1"/>
    <col min="8972" max="8972" width="8.109375" bestFit="1" customWidth="1"/>
    <col min="9217" max="9217" width="15.88671875" customWidth="1"/>
    <col min="9218" max="9222" width="1.6640625" customWidth="1"/>
    <col min="9223" max="9223" width="52" bestFit="1" customWidth="1"/>
    <col min="9224" max="9224" width="14.88671875" bestFit="1" customWidth="1"/>
    <col min="9225" max="9226" width="13.109375" bestFit="1" customWidth="1"/>
    <col min="9227" max="9227" width="14.88671875" bestFit="1" customWidth="1"/>
    <col min="9228" max="9228" width="8.109375" bestFit="1" customWidth="1"/>
    <col min="9473" max="9473" width="15.88671875" customWidth="1"/>
    <col min="9474" max="9478" width="1.6640625" customWidth="1"/>
    <col min="9479" max="9479" width="52" bestFit="1" customWidth="1"/>
    <col min="9480" max="9480" width="14.88671875" bestFit="1" customWidth="1"/>
    <col min="9481" max="9482" width="13.109375" bestFit="1" customWidth="1"/>
    <col min="9483" max="9483" width="14.88671875" bestFit="1" customWidth="1"/>
    <col min="9484" max="9484" width="8.109375" bestFit="1" customWidth="1"/>
    <col min="9729" max="9729" width="15.88671875" customWidth="1"/>
    <col min="9730" max="9734" width="1.6640625" customWidth="1"/>
    <col min="9735" max="9735" width="52" bestFit="1" customWidth="1"/>
    <col min="9736" max="9736" width="14.88671875" bestFit="1" customWidth="1"/>
    <col min="9737" max="9738" width="13.109375" bestFit="1" customWidth="1"/>
    <col min="9739" max="9739" width="14.88671875" bestFit="1" customWidth="1"/>
    <col min="9740" max="9740" width="8.109375" bestFit="1" customWidth="1"/>
    <col min="9985" max="9985" width="15.88671875" customWidth="1"/>
    <col min="9986" max="9990" width="1.6640625" customWidth="1"/>
    <col min="9991" max="9991" width="52" bestFit="1" customWidth="1"/>
    <col min="9992" max="9992" width="14.88671875" bestFit="1" customWidth="1"/>
    <col min="9993" max="9994" width="13.109375" bestFit="1" customWidth="1"/>
    <col min="9995" max="9995" width="14.88671875" bestFit="1" customWidth="1"/>
    <col min="9996" max="9996" width="8.109375" bestFit="1" customWidth="1"/>
    <col min="10241" max="10241" width="15.88671875" customWidth="1"/>
    <col min="10242" max="10246" width="1.6640625" customWidth="1"/>
    <col min="10247" max="10247" width="52" bestFit="1" customWidth="1"/>
    <col min="10248" max="10248" width="14.88671875" bestFit="1" customWidth="1"/>
    <col min="10249" max="10250" width="13.109375" bestFit="1" customWidth="1"/>
    <col min="10251" max="10251" width="14.88671875" bestFit="1" customWidth="1"/>
    <col min="10252" max="10252" width="8.109375" bestFit="1" customWidth="1"/>
    <col min="10497" max="10497" width="15.88671875" customWidth="1"/>
    <col min="10498" max="10502" width="1.6640625" customWidth="1"/>
    <col min="10503" max="10503" width="52" bestFit="1" customWidth="1"/>
    <col min="10504" max="10504" width="14.88671875" bestFit="1" customWidth="1"/>
    <col min="10505" max="10506" width="13.109375" bestFit="1" customWidth="1"/>
    <col min="10507" max="10507" width="14.88671875" bestFit="1" customWidth="1"/>
    <col min="10508" max="10508" width="8.109375" bestFit="1" customWidth="1"/>
    <col min="10753" max="10753" width="15.88671875" customWidth="1"/>
    <col min="10754" max="10758" width="1.6640625" customWidth="1"/>
    <col min="10759" max="10759" width="52" bestFit="1" customWidth="1"/>
    <col min="10760" max="10760" width="14.88671875" bestFit="1" customWidth="1"/>
    <col min="10761" max="10762" width="13.109375" bestFit="1" customWidth="1"/>
    <col min="10763" max="10763" width="14.88671875" bestFit="1" customWidth="1"/>
    <col min="10764" max="10764" width="8.109375" bestFit="1" customWidth="1"/>
    <col min="11009" max="11009" width="15.88671875" customWidth="1"/>
    <col min="11010" max="11014" width="1.6640625" customWidth="1"/>
    <col min="11015" max="11015" width="52" bestFit="1" customWidth="1"/>
    <col min="11016" max="11016" width="14.88671875" bestFit="1" customWidth="1"/>
    <col min="11017" max="11018" width="13.109375" bestFit="1" customWidth="1"/>
    <col min="11019" max="11019" width="14.88671875" bestFit="1" customWidth="1"/>
    <col min="11020" max="11020" width="8.109375" bestFit="1" customWidth="1"/>
    <col min="11265" max="11265" width="15.88671875" customWidth="1"/>
    <col min="11266" max="11270" width="1.6640625" customWidth="1"/>
    <col min="11271" max="11271" width="52" bestFit="1" customWidth="1"/>
    <col min="11272" max="11272" width="14.88671875" bestFit="1" customWidth="1"/>
    <col min="11273" max="11274" width="13.109375" bestFit="1" customWidth="1"/>
    <col min="11275" max="11275" width="14.88671875" bestFit="1" customWidth="1"/>
    <col min="11276" max="11276" width="8.109375" bestFit="1" customWidth="1"/>
    <col min="11521" max="11521" width="15.88671875" customWidth="1"/>
    <col min="11522" max="11526" width="1.6640625" customWidth="1"/>
    <col min="11527" max="11527" width="52" bestFit="1" customWidth="1"/>
    <col min="11528" max="11528" width="14.88671875" bestFit="1" customWidth="1"/>
    <col min="11529" max="11530" width="13.109375" bestFit="1" customWidth="1"/>
    <col min="11531" max="11531" width="14.88671875" bestFit="1" customWidth="1"/>
    <col min="11532" max="11532" width="8.109375" bestFit="1" customWidth="1"/>
    <col min="11777" max="11777" width="15.88671875" customWidth="1"/>
    <col min="11778" max="11782" width="1.6640625" customWidth="1"/>
    <col min="11783" max="11783" width="52" bestFit="1" customWidth="1"/>
    <col min="11784" max="11784" width="14.88671875" bestFit="1" customWidth="1"/>
    <col min="11785" max="11786" width="13.109375" bestFit="1" customWidth="1"/>
    <col min="11787" max="11787" width="14.88671875" bestFit="1" customWidth="1"/>
    <col min="11788" max="11788" width="8.109375" bestFit="1" customWidth="1"/>
    <col min="12033" max="12033" width="15.88671875" customWidth="1"/>
    <col min="12034" max="12038" width="1.6640625" customWidth="1"/>
    <col min="12039" max="12039" width="52" bestFit="1" customWidth="1"/>
    <col min="12040" max="12040" width="14.88671875" bestFit="1" customWidth="1"/>
    <col min="12041" max="12042" width="13.109375" bestFit="1" customWidth="1"/>
    <col min="12043" max="12043" width="14.88671875" bestFit="1" customWidth="1"/>
    <col min="12044" max="12044" width="8.109375" bestFit="1" customWidth="1"/>
    <col min="12289" max="12289" width="15.88671875" customWidth="1"/>
    <col min="12290" max="12294" width="1.6640625" customWidth="1"/>
    <col min="12295" max="12295" width="52" bestFit="1" customWidth="1"/>
    <col min="12296" max="12296" width="14.88671875" bestFit="1" customWidth="1"/>
    <col min="12297" max="12298" width="13.109375" bestFit="1" customWidth="1"/>
    <col min="12299" max="12299" width="14.88671875" bestFit="1" customWidth="1"/>
    <col min="12300" max="12300" width="8.109375" bestFit="1" customWidth="1"/>
    <col min="12545" max="12545" width="15.88671875" customWidth="1"/>
    <col min="12546" max="12550" width="1.6640625" customWidth="1"/>
    <col min="12551" max="12551" width="52" bestFit="1" customWidth="1"/>
    <col min="12552" max="12552" width="14.88671875" bestFit="1" customWidth="1"/>
    <col min="12553" max="12554" width="13.109375" bestFit="1" customWidth="1"/>
    <col min="12555" max="12555" width="14.88671875" bestFit="1" customWidth="1"/>
    <col min="12556" max="12556" width="8.109375" bestFit="1" customWidth="1"/>
    <col min="12801" max="12801" width="15.88671875" customWidth="1"/>
    <col min="12802" max="12806" width="1.6640625" customWidth="1"/>
    <col min="12807" max="12807" width="52" bestFit="1" customWidth="1"/>
    <col min="12808" max="12808" width="14.88671875" bestFit="1" customWidth="1"/>
    <col min="12809" max="12810" width="13.109375" bestFit="1" customWidth="1"/>
    <col min="12811" max="12811" width="14.88671875" bestFit="1" customWidth="1"/>
    <col min="12812" max="12812" width="8.109375" bestFit="1" customWidth="1"/>
    <col min="13057" max="13057" width="15.88671875" customWidth="1"/>
    <col min="13058" max="13062" width="1.6640625" customWidth="1"/>
    <col min="13063" max="13063" width="52" bestFit="1" customWidth="1"/>
    <col min="13064" max="13064" width="14.88671875" bestFit="1" customWidth="1"/>
    <col min="13065" max="13066" width="13.109375" bestFit="1" customWidth="1"/>
    <col min="13067" max="13067" width="14.88671875" bestFit="1" customWidth="1"/>
    <col min="13068" max="13068" width="8.109375" bestFit="1" customWidth="1"/>
    <col min="13313" max="13313" width="15.88671875" customWidth="1"/>
    <col min="13314" max="13318" width="1.6640625" customWidth="1"/>
    <col min="13319" max="13319" width="52" bestFit="1" customWidth="1"/>
    <col min="13320" max="13320" width="14.88671875" bestFit="1" customWidth="1"/>
    <col min="13321" max="13322" width="13.109375" bestFit="1" customWidth="1"/>
    <col min="13323" max="13323" width="14.88671875" bestFit="1" customWidth="1"/>
    <col min="13324" max="13324" width="8.109375" bestFit="1" customWidth="1"/>
    <col min="13569" max="13569" width="15.88671875" customWidth="1"/>
    <col min="13570" max="13574" width="1.6640625" customWidth="1"/>
    <col min="13575" max="13575" width="52" bestFit="1" customWidth="1"/>
    <col min="13576" max="13576" width="14.88671875" bestFit="1" customWidth="1"/>
    <col min="13577" max="13578" width="13.109375" bestFit="1" customWidth="1"/>
    <col min="13579" max="13579" width="14.88671875" bestFit="1" customWidth="1"/>
    <col min="13580" max="13580" width="8.109375" bestFit="1" customWidth="1"/>
    <col min="13825" max="13825" width="15.88671875" customWidth="1"/>
    <col min="13826" max="13830" width="1.6640625" customWidth="1"/>
    <col min="13831" max="13831" width="52" bestFit="1" customWidth="1"/>
    <col min="13832" max="13832" width="14.88671875" bestFit="1" customWidth="1"/>
    <col min="13833" max="13834" width="13.109375" bestFit="1" customWidth="1"/>
    <col min="13835" max="13835" width="14.88671875" bestFit="1" customWidth="1"/>
    <col min="13836" max="13836" width="8.109375" bestFit="1" customWidth="1"/>
    <col min="14081" max="14081" width="15.88671875" customWidth="1"/>
    <col min="14082" max="14086" width="1.6640625" customWidth="1"/>
    <col min="14087" max="14087" width="52" bestFit="1" customWidth="1"/>
    <col min="14088" max="14088" width="14.88671875" bestFit="1" customWidth="1"/>
    <col min="14089" max="14090" width="13.109375" bestFit="1" customWidth="1"/>
    <col min="14091" max="14091" width="14.88671875" bestFit="1" customWidth="1"/>
    <col min="14092" max="14092" width="8.109375" bestFit="1" customWidth="1"/>
    <col min="14337" max="14337" width="15.88671875" customWidth="1"/>
    <col min="14338" max="14342" width="1.6640625" customWidth="1"/>
    <col min="14343" max="14343" width="52" bestFit="1" customWidth="1"/>
    <col min="14344" max="14344" width="14.88671875" bestFit="1" customWidth="1"/>
    <col min="14345" max="14346" width="13.109375" bestFit="1" customWidth="1"/>
    <col min="14347" max="14347" width="14.88671875" bestFit="1" customWidth="1"/>
    <col min="14348" max="14348" width="8.109375" bestFit="1" customWidth="1"/>
    <col min="14593" max="14593" width="15.88671875" customWidth="1"/>
    <col min="14594" max="14598" width="1.6640625" customWidth="1"/>
    <col min="14599" max="14599" width="52" bestFit="1" customWidth="1"/>
    <col min="14600" max="14600" width="14.88671875" bestFit="1" customWidth="1"/>
    <col min="14601" max="14602" width="13.109375" bestFit="1" customWidth="1"/>
    <col min="14603" max="14603" width="14.88671875" bestFit="1" customWidth="1"/>
    <col min="14604" max="14604" width="8.109375" bestFit="1" customWidth="1"/>
    <col min="14849" max="14849" width="15.88671875" customWidth="1"/>
    <col min="14850" max="14854" width="1.6640625" customWidth="1"/>
    <col min="14855" max="14855" width="52" bestFit="1" customWidth="1"/>
    <col min="14856" max="14856" width="14.88671875" bestFit="1" customWidth="1"/>
    <col min="14857" max="14858" width="13.109375" bestFit="1" customWidth="1"/>
    <col min="14859" max="14859" width="14.88671875" bestFit="1" customWidth="1"/>
    <col min="14860" max="14860" width="8.109375" bestFit="1" customWidth="1"/>
    <col min="15105" max="15105" width="15.88671875" customWidth="1"/>
    <col min="15106" max="15110" width="1.6640625" customWidth="1"/>
    <col min="15111" max="15111" width="52" bestFit="1" customWidth="1"/>
    <col min="15112" max="15112" width="14.88671875" bestFit="1" customWidth="1"/>
    <col min="15113" max="15114" width="13.109375" bestFit="1" customWidth="1"/>
    <col min="15115" max="15115" width="14.88671875" bestFit="1" customWidth="1"/>
    <col min="15116" max="15116" width="8.109375" bestFit="1" customWidth="1"/>
    <col min="15361" max="15361" width="15.88671875" customWidth="1"/>
    <col min="15362" max="15366" width="1.6640625" customWidth="1"/>
    <col min="15367" max="15367" width="52" bestFit="1" customWidth="1"/>
    <col min="15368" max="15368" width="14.88671875" bestFit="1" customWidth="1"/>
    <col min="15369" max="15370" width="13.109375" bestFit="1" customWidth="1"/>
    <col min="15371" max="15371" width="14.88671875" bestFit="1" customWidth="1"/>
    <col min="15372" max="15372" width="8.109375" bestFit="1" customWidth="1"/>
    <col min="15617" max="15617" width="15.88671875" customWidth="1"/>
    <col min="15618" max="15622" width="1.6640625" customWidth="1"/>
    <col min="15623" max="15623" width="52" bestFit="1" customWidth="1"/>
    <col min="15624" max="15624" width="14.88671875" bestFit="1" customWidth="1"/>
    <col min="15625" max="15626" width="13.109375" bestFit="1" customWidth="1"/>
    <col min="15627" max="15627" width="14.88671875" bestFit="1" customWidth="1"/>
    <col min="15628" max="15628" width="8.109375" bestFit="1" customWidth="1"/>
    <col min="15873" max="15873" width="15.88671875" customWidth="1"/>
    <col min="15874" max="15878" width="1.6640625" customWidth="1"/>
    <col min="15879" max="15879" width="52" bestFit="1" customWidth="1"/>
    <col min="15880" max="15880" width="14.88671875" bestFit="1" customWidth="1"/>
    <col min="15881" max="15882" width="13.109375" bestFit="1" customWidth="1"/>
    <col min="15883" max="15883" width="14.88671875" bestFit="1" customWidth="1"/>
    <col min="15884" max="15884" width="8.109375" bestFit="1" customWidth="1"/>
    <col min="16129" max="16129" width="15.88671875" customWidth="1"/>
    <col min="16130" max="16134" width="1.6640625" customWidth="1"/>
    <col min="16135" max="16135" width="52" bestFit="1" customWidth="1"/>
    <col min="16136" max="16136" width="14.88671875" bestFit="1" customWidth="1"/>
    <col min="16137" max="16138" width="13.109375" bestFit="1" customWidth="1"/>
    <col min="16139" max="16139" width="14.88671875" bestFit="1" customWidth="1"/>
    <col min="16140" max="16140" width="8.109375" bestFit="1" customWidth="1"/>
  </cols>
  <sheetData>
    <row r="1" spans="1:12" ht="14.4" x14ac:dyDescent="0.25">
      <c r="A1" s="84" t="s">
        <v>367</v>
      </c>
      <c r="B1" s="85" t="s">
        <v>368</v>
      </c>
      <c r="C1" s="86"/>
      <c r="D1" s="86"/>
      <c r="E1" s="86"/>
      <c r="F1" s="86"/>
      <c r="G1" s="86"/>
      <c r="H1" s="87" t="s">
        <v>369</v>
      </c>
      <c r="I1" s="87" t="s">
        <v>370</v>
      </c>
      <c r="J1" s="87" t="s">
        <v>371</v>
      </c>
      <c r="K1" s="87" t="s">
        <v>372</v>
      </c>
      <c r="L1" s="88"/>
    </row>
    <row r="3" spans="1:12" ht="14.4" x14ac:dyDescent="0.25">
      <c r="A3" s="90" t="s">
        <v>373</v>
      </c>
      <c r="B3" s="91"/>
      <c r="C3" s="91"/>
      <c r="D3" s="91"/>
      <c r="E3" s="91"/>
      <c r="F3" s="91"/>
      <c r="G3" s="91"/>
      <c r="H3" s="92"/>
      <c r="I3" s="92"/>
      <c r="J3" s="92"/>
      <c r="K3" s="92"/>
      <c r="L3" s="91"/>
    </row>
    <row r="4" spans="1:12" ht="14.4" x14ac:dyDescent="0.25">
      <c r="A4" s="93" t="s">
        <v>374</v>
      </c>
      <c r="B4" s="94" t="s">
        <v>375</v>
      </c>
      <c r="C4" s="95"/>
      <c r="D4" s="95"/>
      <c r="E4" s="95"/>
      <c r="F4" s="95"/>
      <c r="G4" s="95"/>
      <c r="H4" s="87">
        <v>32314807.329999998</v>
      </c>
      <c r="I4" s="87">
        <v>8843640.0099999998</v>
      </c>
      <c r="J4" s="87">
        <v>9272866.0999999996</v>
      </c>
      <c r="K4" s="87">
        <v>31885581.239999998</v>
      </c>
      <c r="L4" s="96"/>
    </row>
    <row r="5" spans="1:12" ht="14.4" x14ac:dyDescent="0.25">
      <c r="A5" s="93" t="s">
        <v>376</v>
      </c>
      <c r="B5" s="97" t="s">
        <v>366</v>
      </c>
      <c r="C5" s="94" t="s">
        <v>377</v>
      </c>
      <c r="D5" s="95"/>
      <c r="E5" s="95"/>
      <c r="F5" s="95"/>
      <c r="G5" s="95"/>
      <c r="H5" s="87">
        <v>11730484.609999999</v>
      </c>
      <c r="I5" s="87">
        <v>8842261.0099999998</v>
      </c>
      <c r="J5" s="87">
        <v>8951871.6400000006</v>
      </c>
      <c r="K5" s="87">
        <v>11620873.98</v>
      </c>
      <c r="L5" s="96"/>
    </row>
    <row r="6" spans="1:12" ht="14.4" x14ac:dyDescent="0.25">
      <c r="A6" s="93" t="s">
        <v>378</v>
      </c>
      <c r="B6" s="98" t="s">
        <v>366</v>
      </c>
      <c r="C6" s="99"/>
      <c r="D6" s="94" t="s">
        <v>379</v>
      </c>
      <c r="E6" s="95"/>
      <c r="F6" s="95"/>
      <c r="G6" s="95"/>
      <c r="H6" s="87">
        <v>11193030.83</v>
      </c>
      <c r="I6" s="87">
        <v>7930792.2300000004</v>
      </c>
      <c r="J6" s="87">
        <v>8163191.6900000004</v>
      </c>
      <c r="K6" s="87">
        <v>10960631.369999999</v>
      </c>
      <c r="L6" s="96"/>
    </row>
    <row r="7" spans="1:12" ht="14.4" x14ac:dyDescent="0.25">
      <c r="A7" s="93" t="s">
        <v>380</v>
      </c>
      <c r="B7" s="98" t="s">
        <v>366</v>
      </c>
      <c r="C7" s="99"/>
      <c r="D7" s="99"/>
      <c r="E7" s="94" t="s">
        <v>379</v>
      </c>
      <c r="F7" s="95"/>
      <c r="G7" s="95"/>
      <c r="H7" s="87">
        <v>11193030.83</v>
      </c>
      <c r="I7" s="87">
        <v>7930792.2300000004</v>
      </c>
      <c r="J7" s="87">
        <v>8163191.6900000004</v>
      </c>
      <c r="K7" s="87">
        <v>10960631.369999999</v>
      </c>
      <c r="L7" s="96"/>
    </row>
    <row r="8" spans="1:12" ht="14.4" x14ac:dyDescent="0.25">
      <c r="A8" s="93" t="s">
        <v>381</v>
      </c>
      <c r="B8" s="98" t="s">
        <v>366</v>
      </c>
      <c r="C8" s="99"/>
      <c r="D8" s="99"/>
      <c r="E8" s="99"/>
      <c r="F8" s="94" t="s">
        <v>382</v>
      </c>
      <c r="G8" s="95"/>
      <c r="H8" s="87">
        <v>6700</v>
      </c>
      <c r="I8" s="87">
        <v>10865.12</v>
      </c>
      <c r="J8" s="87">
        <v>10865.12</v>
      </c>
      <c r="K8" s="87">
        <v>6700</v>
      </c>
      <c r="L8" s="96"/>
    </row>
    <row r="9" spans="1:12" ht="14.4" x14ac:dyDescent="0.25">
      <c r="A9" s="100" t="s">
        <v>383</v>
      </c>
      <c r="B9" s="98" t="s">
        <v>366</v>
      </c>
      <c r="C9" s="99"/>
      <c r="D9" s="99"/>
      <c r="E9" s="99"/>
      <c r="F9" s="99"/>
      <c r="G9" s="101" t="s">
        <v>384</v>
      </c>
      <c r="H9" s="102">
        <v>200</v>
      </c>
      <c r="I9" s="102">
        <v>0</v>
      </c>
      <c r="J9" s="102">
        <v>0</v>
      </c>
      <c r="K9" s="102">
        <v>200</v>
      </c>
      <c r="L9" s="103"/>
    </row>
    <row r="10" spans="1:12" ht="14.4" x14ac:dyDescent="0.25">
      <c r="A10" s="100" t="s">
        <v>385</v>
      </c>
      <c r="B10" s="98" t="s">
        <v>366</v>
      </c>
      <c r="C10" s="99"/>
      <c r="D10" s="99"/>
      <c r="E10" s="99"/>
      <c r="F10" s="99"/>
      <c r="G10" s="101" t="s">
        <v>386</v>
      </c>
      <c r="H10" s="102">
        <v>500</v>
      </c>
      <c r="I10" s="102">
        <v>0</v>
      </c>
      <c r="J10" s="102">
        <v>0</v>
      </c>
      <c r="K10" s="102">
        <v>500</v>
      </c>
      <c r="L10" s="103"/>
    </row>
    <row r="11" spans="1:12" ht="14.4" x14ac:dyDescent="0.25">
      <c r="A11" s="100" t="s">
        <v>387</v>
      </c>
      <c r="B11" s="98" t="s">
        <v>366</v>
      </c>
      <c r="C11" s="99"/>
      <c r="D11" s="99"/>
      <c r="E11" s="99"/>
      <c r="F11" s="99"/>
      <c r="G11" s="101" t="s">
        <v>388</v>
      </c>
      <c r="H11" s="102">
        <v>5000</v>
      </c>
      <c r="I11" s="102">
        <v>10865.12</v>
      </c>
      <c r="J11" s="102">
        <v>10865.12</v>
      </c>
      <c r="K11" s="102">
        <v>5000</v>
      </c>
      <c r="L11" s="103"/>
    </row>
    <row r="12" spans="1:12" ht="14.4" x14ac:dyDescent="0.25">
      <c r="A12" s="100" t="s">
        <v>389</v>
      </c>
      <c r="B12" s="98" t="s">
        <v>366</v>
      </c>
      <c r="C12" s="99"/>
      <c r="D12" s="99"/>
      <c r="E12" s="99"/>
      <c r="F12" s="99"/>
      <c r="G12" s="101" t="s">
        <v>390</v>
      </c>
      <c r="H12" s="102">
        <v>1000</v>
      </c>
      <c r="I12" s="102">
        <v>0</v>
      </c>
      <c r="J12" s="102">
        <v>0</v>
      </c>
      <c r="K12" s="102">
        <v>1000</v>
      </c>
      <c r="L12" s="103"/>
    </row>
    <row r="13" spans="1:12" ht="14.4" x14ac:dyDescent="0.25">
      <c r="A13" s="104" t="s">
        <v>366</v>
      </c>
      <c r="B13" s="98" t="s">
        <v>366</v>
      </c>
      <c r="C13" s="99"/>
      <c r="D13" s="99"/>
      <c r="E13" s="99"/>
      <c r="F13" s="99"/>
      <c r="G13" s="105" t="s">
        <v>366</v>
      </c>
      <c r="H13" s="106"/>
      <c r="I13" s="106"/>
      <c r="J13" s="106"/>
      <c r="K13" s="106"/>
      <c r="L13" s="107"/>
    </row>
    <row r="14" spans="1:12" ht="14.4" x14ac:dyDescent="0.25">
      <c r="A14" s="93" t="s">
        <v>391</v>
      </c>
      <c r="B14" s="98" t="s">
        <v>366</v>
      </c>
      <c r="C14" s="99"/>
      <c r="D14" s="99"/>
      <c r="E14" s="99"/>
      <c r="F14" s="94" t="s">
        <v>392</v>
      </c>
      <c r="G14" s="95"/>
      <c r="H14" s="87">
        <v>26265.18</v>
      </c>
      <c r="I14" s="87">
        <v>3635370.97</v>
      </c>
      <c r="J14" s="87">
        <v>3661636.15</v>
      </c>
      <c r="K14" s="87">
        <v>0</v>
      </c>
      <c r="L14" s="96"/>
    </row>
    <row r="15" spans="1:12" ht="14.4" x14ac:dyDescent="0.25">
      <c r="A15" s="100" t="s">
        <v>393</v>
      </c>
      <c r="B15" s="98" t="s">
        <v>366</v>
      </c>
      <c r="C15" s="99"/>
      <c r="D15" s="99"/>
      <c r="E15" s="99"/>
      <c r="F15" s="99"/>
      <c r="G15" s="101" t="s">
        <v>394</v>
      </c>
      <c r="H15" s="102">
        <v>0</v>
      </c>
      <c r="I15" s="102">
        <v>105620.53</v>
      </c>
      <c r="J15" s="102">
        <v>105620.53</v>
      </c>
      <c r="K15" s="102">
        <v>0</v>
      </c>
      <c r="L15" s="103"/>
    </row>
    <row r="16" spans="1:12" ht="14.4" x14ac:dyDescent="0.25">
      <c r="A16" s="100" t="s">
        <v>395</v>
      </c>
      <c r="B16" s="98" t="s">
        <v>366</v>
      </c>
      <c r="C16" s="99"/>
      <c r="D16" s="99"/>
      <c r="E16" s="99"/>
      <c r="F16" s="99"/>
      <c r="G16" s="101" t="s">
        <v>396</v>
      </c>
      <c r="H16" s="102">
        <v>0</v>
      </c>
      <c r="I16" s="102">
        <v>3071241.92</v>
      </c>
      <c r="J16" s="102">
        <v>3071241.92</v>
      </c>
      <c r="K16" s="102">
        <v>0</v>
      </c>
      <c r="L16" s="103"/>
    </row>
    <row r="17" spans="1:12" ht="14.4" x14ac:dyDescent="0.25">
      <c r="A17" s="100" t="s">
        <v>397</v>
      </c>
      <c r="B17" s="98" t="s">
        <v>366</v>
      </c>
      <c r="C17" s="99"/>
      <c r="D17" s="99"/>
      <c r="E17" s="99"/>
      <c r="F17" s="99"/>
      <c r="G17" s="101" t="s">
        <v>398</v>
      </c>
      <c r="H17" s="102">
        <v>0</v>
      </c>
      <c r="I17" s="102">
        <v>72</v>
      </c>
      <c r="J17" s="102">
        <v>72</v>
      </c>
      <c r="K17" s="102">
        <v>0</v>
      </c>
      <c r="L17" s="103"/>
    </row>
    <row r="18" spans="1:12" ht="14.4" x14ac:dyDescent="0.25">
      <c r="A18" s="100" t="s">
        <v>399</v>
      </c>
      <c r="B18" s="98" t="s">
        <v>366</v>
      </c>
      <c r="C18" s="99"/>
      <c r="D18" s="99"/>
      <c r="E18" s="99"/>
      <c r="F18" s="99"/>
      <c r="G18" s="101" t="s">
        <v>400</v>
      </c>
      <c r="H18" s="102">
        <v>0</v>
      </c>
      <c r="I18" s="102">
        <v>10185.24</v>
      </c>
      <c r="J18" s="102">
        <v>10185.24</v>
      </c>
      <c r="K18" s="102">
        <v>0</v>
      </c>
      <c r="L18" s="103"/>
    </row>
    <row r="19" spans="1:12" ht="14.4" x14ac:dyDescent="0.25">
      <c r="A19" s="100" t="s">
        <v>401</v>
      </c>
      <c r="B19" s="98" t="s">
        <v>366</v>
      </c>
      <c r="C19" s="99"/>
      <c r="D19" s="99"/>
      <c r="E19" s="99"/>
      <c r="F19" s="99"/>
      <c r="G19" s="101" t="s">
        <v>402</v>
      </c>
      <c r="H19" s="102">
        <v>26265.18</v>
      </c>
      <c r="I19" s="102">
        <v>448251.28</v>
      </c>
      <c r="J19" s="102">
        <v>474516.46</v>
      </c>
      <c r="K19" s="102">
        <v>0</v>
      </c>
      <c r="L19" s="103"/>
    </row>
    <row r="20" spans="1:12" ht="14.4" x14ac:dyDescent="0.25">
      <c r="A20" s="104" t="s">
        <v>366</v>
      </c>
      <c r="B20" s="98" t="s">
        <v>366</v>
      </c>
      <c r="C20" s="99"/>
      <c r="D20" s="99"/>
      <c r="E20" s="99"/>
      <c r="F20" s="99"/>
      <c r="G20" s="105" t="s">
        <v>366</v>
      </c>
      <c r="H20" s="106"/>
      <c r="I20" s="106"/>
      <c r="J20" s="106"/>
      <c r="K20" s="106"/>
      <c r="L20" s="107"/>
    </row>
    <row r="21" spans="1:12" ht="14.4" x14ac:dyDescent="0.25">
      <c r="A21" s="93" t="s">
        <v>403</v>
      </c>
      <c r="B21" s="98" t="s">
        <v>366</v>
      </c>
      <c r="C21" s="99"/>
      <c r="D21" s="99"/>
      <c r="E21" s="99"/>
      <c r="F21" s="94" t="s">
        <v>404</v>
      </c>
      <c r="G21" s="95"/>
      <c r="H21" s="87">
        <v>0</v>
      </c>
      <c r="I21" s="87">
        <v>1964866.5</v>
      </c>
      <c r="J21" s="87">
        <v>1964866.5</v>
      </c>
      <c r="K21" s="87">
        <v>0</v>
      </c>
      <c r="L21" s="96"/>
    </row>
    <row r="22" spans="1:12" ht="14.4" x14ac:dyDescent="0.25">
      <c r="A22" s="100" t="s">
        <v>405</v>
      </c>
      <c r="B22" s="98" t="s">
        <v>366</v>
      </c>
      <c r="C22" s="99"/>
      <c r="D22" s="99"/>
      <c r="E22" s="99"/>
      <c r="F22" s="99"/>
      <c r="G22" s="101" t="s">
        <v>406</v>
      </c>
      <c r="H22" s="102">
        <v>0</v>
      </c>
      <c r="I22" s="102">
        <v>181790.6</v>
      </c>
      <c r="J22" s="102">
        <v>181790.6</v>
      </c>
      <c r="K22" s="102">
        <v>0</v>
      </c>
      <c r="L22" s="103"/>
    </row>
    <row r="23" spans="1:12" ht="14.4" x14ac:dyDescent="0.25">
      <c r="A23" s="100" t="s">
        <v>407</v>
      </c>
      <c r="B23" s="98" t="s">
        <v>366</v>
      </c>
      <c r="C23" s="99"/>
      <c r="D23" s="99"/>
      <c r="E23" s="99"/>
      <c r="F23" s="99"/>
      <c r="G23" s="101" t="s">
        <v>408</v>
      </c>
      <c r="H23" s="102">
        <v>0</v>
      </c>
      <c r="I23" s="102">
        <v>1783075.9</v>
      </c>
      <c r="J23" s="102">
        <v>1783075.9</v>
      </c>
      <c r="K23" s="102">
        <v>0</v>
      </c>
      <c r="L23" s="103"/>
    </row>
    <row r="24" spans="1:12" ht="14.4" x14ac:dyDescent="0.25">
      <c r="A24" s="104" t="s">
        <v>366</v>
      </c>
      <c r="B24" s="98" t="s">
        <v>366</v>
      </c>
      <c r="C24" s="99"/>
      <c r="D24" s="99"/>
      <c r="E24" s="99"/>
      <c r="F24" s="99"/>
      <c r="G24" s="105" t="s">
        <v>366</v>
      </c>
      <c r="H24" s="106"/>
      <c r="I24" s="106"/>
      <c r="J24" s="106"/>
      <c r="K24" s="106"/>
      <c r="L24" s="107"/>
    </row>
    <row r="25" spans="1:12" ht="14.4" x14ac:dyDescent="0.25">
      <c r="A25" s="93" t="s">
        <v>409</v>
      </c>
      <c r="B25" s="98" t="s">
        <v>366</v>
      </c>
      <c r="C25" s="99"/>
      <c r="D25" s="99"/>
      <c r="E25" s="99"/>
      <c r="F25" s="94" t="s">
        <v>410</v>
      </c>
      <c r="G25" s="95"/>
      <c r="H25" s="87">
        <v>7727371.8600000003</v>
      </c>
      <c r="I25" s="87">
        <v>1832877.16</v>
      </c>
      <c r="J25" s="87">
        <v>1083767.1399999999</v>
      </c>
      <c r="K25" s="87">
        <v>8476481.8800000008</v>
      </c>
      <c r="L25" s="96"/>
    </row>
    <row r="26" spans="1:12" ht="14.4" x14ac:dyDescent="0.25">
      <c r="A26" s="100" t="s">
        <v>411</v>
      </c>
      <c r="B26" s="98" t="s">
        <v>366</v>
      </c>
      <c r="C26" s="99"/>
      <c r="D26" s="99"/>
      <c r="E26" s="99"/>
      <c r="F26" s="99"/>
      <c r="G26" s="101" t="s">
        <v>412</v>
      </c>
      <c r="H26" s="102">
        <v>1146117.6200000001</v>
      </c>
      <c r="I26" s="102">
        <v>1277419.4099999999</v>
      </c>
      <c r="J26" s="102">
        <v>1031551.43</v>
      </c>
      <c r="K26" s="102">
        <v>1391985.6</v>
      </c>
      <c r="L26" s="103"/>
    </row>
    <row r="27" spans="1:12" ht="14.4" x14ac:dyDescent="0.25">
      <c r="A27" s="100" t="s">
        <v>413</v>
      </c>
      <c r="B27" s="98" t="s">
        <v>366</v>
      </c>
      <c r="C27" s="99"/>
      <c r="D27" s="99"/>
      <c r="E27" s="99"/>
      <c r="F27" s="99"/>
      <c r="G27" s="101" t="s">
        <v>414</v>
      </c>
      <c r="H27" s="102">
        <v>1552679.79</v>
      </c>
      <c r="I27" s="102">
        <v>24559.14</v>
      </c>
      <c r="J27" s="102">
        <v>72.16</v>
      </c>
      <c r="K27" s="102">
        <v>1577166.77</v>
      </c>
      <c r="L27" s="103"/>
    </row>
    <row r="28" spans="1:12" ht="14.4" x14ac:dyDescent="0.25">
      <c r="A28" s="100" t="s">
        <v>415</v>
      </c>
      <c r="B28" s="98" t="s">
        <v>366</v>
      </c>
      <c r="C28" s="99"/>
      <c r="D28" s="99"/>
      <c r="E28" s="99"/>
      <c r="F28" s="99"/>
      <c r="G28" s="101" t="s">
        <v>416</v>
      </c>
      <c r="H28" s="102">
        <v>4158630.39</v>
      </c>
      <c r="I28" s="102">
        <v>483828.2</v>
      </c>
      <c r="J28" s="102">
        <v>3307.55</v>
      </c>
      <c r="K28" s="102">
        <v>4639151.04</v>
      </c>
      <c r="L28" s="103"/>
    </row>
    <row r="29" spans="1:12" ht="14.4" x14ac:dyDescent="0.25">
      <c r="A29" s="100" t="s">
        <v>417</v>
      </c>
      <c r="B29" s="98" t="s">
        <v>366</v>
      </c>
      <c r="C29" s="99"/>
      <c r="D29" s="99"/>
      <c r="E29" s="99"/>
      <c r="F29" s="99"/>
      <c r="G29" s="101" t="s">
        <v>418</v>
      </c>
      <c r="H29" s="102">
        <v>166284.14000000001</v>
      </c>
      <c r="I29" s="102">
        <v>40525.32</v>
      </c>
      <c r="J29" s="102">
        <v>48763.839999999997</v>
      </c>
      <c r="K29" s="102">
        <v>158045.62</v>
      </c>
      <c r="L29" s="103"/>
    </row>
    <row r="30" spans="1:12" ht="14.4" x14ac:dyDescent="0.25">
      <c r="A30" s="100" t="s">
        <v>419</v>
      </c>
      <c r="B30" s="98" t="s">
        <v>366</v>
      </c>
      <c r="C30" s="99"/>
      <c r="D30" s="99"/>
      <c r="E30" s="99"/>
      <c r="F30" s="99"/>
      <c r="G30" s="101" t="s">
        <v>420</v>
      </c>
      <c r="H30" s="102">
        <v>703659.92</v>
      </c>
      <c r="I30" s="102">
        <v>6545.09</v>
      </c>
      <c r="J30" s="102">
        <v>72.16</v>
      </c>
      <c r="K30" s="102">
        <v>710132.85</v>
      </c>
      <c r="L30" s="103"/>
    </row>
    <row r="31" spans="1:12" ht="14.4" x14ac:dyDescent="0.25">
      <c r="A31" s="104" t="s">
        <v>366</v>
      </c>
      <c r="B31" s="98" t="s">
        <v>366</v>
      </c>
      <c r="C31" s="99"/>
      <c r="D31" s="99"/>
      <c r="E31" s="99"/>
      <c r="F31" s="99"/>
      <c r="G31" s="105" t="s">
        <v>366</v>
      </c>
      <c r="H31" s="106"/>
      <c r="I31" s="106"/>
      <c r="J31" s="106"/>
      <c r="K31" s="106"/>
      <c r="L31" s="107"/>
    </row>
    <row r="32" spans="1:12" ht="14.4" x14ac:dyDescent="0.25">
      <c r="A32" s="93" t="s">
        <v>421</v>
      </c>
      <c r="B32" s="98" t="s">
        <v>366</v>
      </c>
      <c r="C32" s="99"/>
      <c r="D32" s="99"/>
      <c r="E32" s="99"/>
      <c r="F32" s="94" t="s">
        <v>422</v>
      </c>
      <c r="G32" s="95"/>
      <c r="H32" s="87">
        <v>3432693.79</v>
      </c>
      <c r="I32" s="87">
        <v>485327.81</v>
      </c>
      <c r="J32" s="87">
        <v>1440572.11</v>
      </c>
      <c r="K32" s="87">
        <v>2477449.4900000002</v>
      </c>
      <c r="L32" s="96"/>
    </row>
    <row r="33" spans="1:12" ht="14.4" x14ac:dyDescent="0.25">
      <c r="A33" s="100" t="s">
        <v>423</v>
      </c>
      <c r="B33" s="98" t="s">
        <v>366</v>
      </c>
      <c r="C33" s="99"/>
      <c r="D33" s="99"/>
      <c r="E33" s="99"/>
      <c r="F33" s="99"/>
      <c r="G33" s="101" t="s">
        <v>424</v>
      </c>
      <c r="H33" s="102">
        <v>181873.81</v>
      </c>
      <c r="I33" s="102">
        <v>120.7</v>
      </c>
      <c r="J33" s="102">
        <v>181994.51</v>
      </c>
      <c r="K33" s="102">
        <v>0</v>
      </c>
      <c r="L33" s="103"/>
    </row>
    <row r="34" spans="1:12" ht="14.4" x14ac:dyDescent="0.25">
      <c r="A34" s="100" t="s">
        <v>425</v>
      </c>
      <c r="B34" s="98" t="s">
        <v>366</v>
      </c>
      <c r="C34" s="99"/>
      <c r="D34" s="99"/>
      <c r="E34" s="99"/>
      <c r="F34" s="99"/>
      <c r="G34" s="101" t="s">
        <v>426</v>
      </c>
      <c r="H34" s="102">
        <v>1899170.32</v>
      </c>
      <c r="I34" s="102">
        <v>475222.62</v>
      </c>
      <c r="J34" s="102">
        <v>1258577.6000000001</v>
      </c>
      <c r="K34" s="102">
        <v>1115815.3400000001</v>
      </c>
      <c r="L34" s="103"/>
    </row>
    <row r="35" spans="1:12" ht="14.4" x14ac:dyDescent="0.25">
      <c r="A35" s="100" t="s">
        <v>427</v>
      </c>
      <c r="B35" s="98" t="s">
        <v>366</v>
      </c>
      <c r="C35" s="99"/>
      <c r="D35" s="99"/>
      <c r="E35" s="99"/>
      <c r="F35" s="99"/>
      <c r="G35" s="101" t="s">
        <v>428</v>
      </c>
      <c r="H35" s="102">
        <v>1351649.66</v>
      </c>
      <c r="I35" s="102">
        <v>9984.49</v>
      </c>
      <c r="J35" s="102">
        <v>0</v>
      </c>
      <c r="K35" s="102">
        <v>1361634.15</v>
      </c>
      <c r="L35" s="103"/>
    </row>
    <row r="36" spans="1:12" ht="14.4" x14ac:dyDescent="0.25">
      <c r="A36" s="104" t="s">
        <v>366</v>
      </c>
      <c r="B36" s="98" t="s">
        <v>366</v>
      </c>
      <c r="C36" s="99"/>
      <c r="D36" s="99"/>
      <c r="E36" s="99"/>
      <c r="F36" s="99"/>
      <c r="G36" s="105" t="s">
        <v>366</v>
      </c>
      <c r="H36" s="106"/>
      <c r="I36" s="106"/>
      <c r="J36" s="106"/>
      <c r="K36" s="106"/>
      <c r="L36" s="107"/>
    </row>
    <row r="37" spans="1:12" ht="14.4" x14ac:dyDescent="0.25">
      <c r="A37" s="93" t="s">
        <v>429</v>
      </c>
      <c r="B37" s="98" t="s">
        <v>366</v>
      </c>
      <c r="C37" s="99"/>
      <c r="D37" s="99"/>
      <c r="E37" s="99"/>
      <c r="F37" s="94" t="s">
        <v>430</v>
      </c>
      <c r="G37" s="95"/>
      <c r="H37" s="87">
        <v>0</v>
      </c>
      <c r="I37" s="87">
        <v>1484.67</v>
      </c>
      <c r="J37" s="87">
        <v>1484.67</v>
      </c>
      <c r="K37" s="87">
        <v>0</v>
      </c>
      <c r="L37" s="96"/>
    </row>
    <row r="38" spans="1:12" ht="14.4" x14ac:dyDescent="0.25">
      <c r="A38" s="100" t="s">
        <v>431</v>
      </c>
      <c r="B38" s="98" t="s">
        <v>366</v>
      </c>
      <c r="C38" s="99"/>
      <c r="D38" s="99"/>
      <c r="E38" s="99"/>
      <c r="F38" s="99"/>
      <c r="G38" s="101" t="s">
        <v>432</v>
      </c>
      <c r="H38" s="102">
        <v>0</v>
      </c>
      <c r="I38" s="102">
        <v>1484.67</v>
      </c>
      <c r="J38" s="102">
        <v>1484.67</v>
      </c>
      <c r="K38" s="102">
        <v>0</v>
      </c>
      <c r="L38" s="103"/>
    </row>
    <row r="39" spans="1:12" ht="14.4" x14ac:dyDescent="0.25">
      <c r="A39" s="104" t="s">
        <v>366</v>
      </c>
      <c r="B39" s="98" t="s">
        <v>366</v>
      </c>
      <c r="C39" s="99"/>
      <c r="D39" s="99"/>
      <c r="E39" s="99"/>
      <c r="F39" s="99"/>
      <c r="G39" s="105" t="s">
        <v>366</v>
      </c>
      <c r="H39" s="106"/>
      <c r="I39" s="106"/>
      <c r="J39" s="106"/>
      <c r="K39" s="106"/>
      <c r="L39" s="107"/>
    </row>
    <row r="40" spans="1:12" ht="14.4" x14ac:dyDescent="0.25">
      <c r="A40" s="93" t="s">
        <v>433</v>
      </c>
      <c r="B40" s="98" t="s">
        <v>366</v>
      </c>
      <c r="C40" s="99"/>
      <c r="D40" s="94" t="s">
        <v>434</v>
      </c>
      <c r="E40" s="95"/>
      <c r="F40" s="95"/>
      <c r="G40" s="95"/>
      <c r="H40" s="87">
        <v>537453.78</v>
      </c>
      <c r="I40" s="87">
        <v>911468.78</v>
      </c>
      <c r="J40" s="87">
        <v>788679.95</v>
      </c>
      <c r="K40" s="87">
        <v>660242.61</v>
      </c>
      <c r="L40" s="96"/>
    </row>
    <row r="41" spans="1:12" ht="14.4" x14ac:dyDescent="0.25">
      <c r="A41" s="93" t="s">
        <v>435</v>
      </c>
      <c r="B41" s="98" t="s">
        <v>366</v>
      </c>
      <c r="C41" s="99"/>
      <c r="D41" s="99"/>
      <c r="E41" s="94" t="s">
        <v>436</v>
      </c>
      <c r="F41" s="95"/>
      <c r="G41" s="95"/>
      <c r="H41" s="87">
        <v>116736.52</v>
      </c>
      <c r="I41" s="87">
        <v>572434.38</v>
      </c>
      <c r="J41" s="87">
        <v>497527.21</v>
      </c>
      <c r="K41" s="87">
        <v>191643.69</v>
      </c>
      <c r="L41" s="96"/>
    </row>
    <row r="42" spans="1:12" ht="14.4" x14ac:dyDescent="0.25">
      <c r="A42" s="93" t="s">
        <v>437</v>
      </c>
      <c r="B42" s="98" t="s">
        <v>366</v>
      </c>
      <c r="C42" s="99"/>
      <c r="D42" s="99"/>
      <c r="E42" s="99"/>
      <c r="F42" s="94" t="s">
        <v>438</v>
      </c>
      <c r="G42" s="95"/>
      <c r="H42" s="87">
        <v>116736.52</v>
      </c>
      <c r="I42" s="87">
        <v>572434.38</v>
      </c>
      <c r="J42" s="87">
        <v>497527.21</v>
      </c>
      <c r="K42" s="87">
        <v>191643.69</v>
      </c>
      <c r="L42" s="96"/>
    </row>
    <row r="43" spans="1:12" ht="14.4" x14ac:dyDescent="0.25">
      <c r="A43" s="100" t="s">
        <v>439</v>
      </c>
      <c r="B43" s="98" t="s">
        <v>366</v>
      </c>
      <c r="C43" s="99"/>
      <c r="D43" s="99"/>
      <c r="E43" s="99"/>
      <c r="F43" s="99"/>
      <c r="G43" s="101" t="s">
        <v>438</v>
      </c>
      <c r="H43" s="102">
        <v>28163.02</v>
      </c>
      <c r="I43" s="102">
        <v>72542</v>
      </c>
      <c r="J43" s="102">
        <v>56878.84</v>
      </c>
      <c r="K43" s="102">
        <v>43826.18</v>
      </c>
      <c r="L43" s="103"/>
    </row>
    <row r="44" spans="1:12" ht="14.4" x14ac:dyDescent="0.25">
      <c r="A44" s="100" t="s">
        <v>440</v>
      </c>
      <c r="B44" s="98" t="s">
        <v>366</v>
      </c>
      <c r="C44" s="99"/>
      <c r="D44" s="99"/>
      <c r="E44" s="99"/>
      <c r="F44" s="99"/>
      <c r="G44" s="101" t="s">
        <v>441</v>
      </c>
      <c r="H44" s="102">
        <v>64661.18</v>
      </c>
      <c r="I44" s="102">
        <v>428625</v>
      </c>
      <c r="J44" s="102">
        <v>398014.07</v>
      </c>
      <c r="K44" s="102">
        <v>95272.11</v>
      </c>
      <c r="L44" s="103"/>
    </row>
    <row r="45" spans="1:12" ht="14.4" x14ac:dyDescent="0.25">
      <c r="A45" s="100" t="s">
        <v>442</v>
      </c>
      <c r="B45" s="98" t="s">
        <v>366</v>
      </c>
      <c r="C45" s="99"/>
      <c r="D45" s="99"/>
      <c r="E45" s="99"/>
      <c r="F45" s="99"/>
      <c r="G45" s="101" t="s">
        <v>443</v>
      </c>
      <c r="H45" s="102">
        <v>10154</v>
      </c>
      <c r="I45" s="102">
        <v>24760.400000000001</v>
      </c>
      <c r="J45" s="102">
        <v>10154</v>
      </c>
      <c r="K45" s="102">
        <v>24760.400000000001</v>
      </c>
      <c r="L45" s="103"/>
    </row>
    <row r="46" spans="1:12" ht="14.4" x14ac:dyDescent="0.25">
      <c r="A46" s="100" t="s">
        <v>444</v>
      </c>
      <c r="B46" s="98" t="s">
        <v>366</v>
      </c>
      <c r="C46" s="99"/>
      <c r="D46" s="99"/>
      <c r="E46" s="99"/>
      <c r="F46" s="99"/>
      <c r="G46" s="101" t="s">
        <v>445</v>
      </c>
      <c r="H46" s="102">
        <v>13758.32</v>
      </c>
      <c r="I46" s="102">
        <v>46506.98</v>
      </c>
      <c r="J46" s="102">
        <v>32480.3</v>
      </c>
      <c r="K46" s="102">
        <v>27785</v>
      </c>
      <c r="L46" s="103"/>
    </row>
    <row r="47" spans="1:12" ht="14.4" x14ac:dyDescent="0.25">
      <c r="A47" s="104" t="s">
        <v>366</v>
      </c>
      <c r="B47" s="98" t="s">
        <v>366</v>
      </c>
      <c r="C47" s="99"/>
      <c r="D47" s="99"/>
      <c r="E47" s="99"/>
      <c r="F47" s="99"/>
      <c r="G47" s="105" t="s">
        <v>366</v>
      </c>
      <c r="H47" s="106"/>
      <c r="I47" s="106"/>
      <c r="J47" s="106"/>
      <c r="K47" s="106"/>
      <c r="L47" s="107"/>
    </row>
    <row r="48" spans="1:12" ht="14.4" x14ac:dyDescent="0.25">
      <c r="A48" s="93" t="s">
        <v>446</v>
      </c>
      <c r="B48" s="98" t="s">
        <v>366</v>
      </c>
      <c r="C48" s="99"/>
      <c r="D48" s="99"/>
      <c r="E48" s="94" t="s">
        <v>447</v>
      </c>
      <c r="F48" s="95"/>
      <c r="G48" s="95"/>
      <c r="H48" s="87">
        <v>17356.72</v>
      </c>
      <c r="I48" s="87">
        <v>27775.86</v>
      </c>
      <c r="J48" s="87">
        <v>34874.97</v>
      </c>
      <c r="K48" s="87">
        <v>10257.61</v>
      </c>
      <c r="L48" s="96"/>
    </row>
    <row r="49" spans="1:12" ht="14.4" x14ac:dyDescent="0.25">
      <c r="A49" s="93" t="s">
        <v>448</v>
      </c>
      <c r="B49" s="98" t="s">
        <v>366</v>
      </c>
      <c r="C49" s="99"/>
      <c r="D49" s="99"/>
      <c r="E49" s="99"/>
      <c r="F49" s="94" t="s">
        <v>447</v>
      </c>
      <c r="G49" s="95"/>
      <c r="H49" s="87">
        <v>17356.72</v>
      </c>
      <c r="I49" s="87">
        <v>27775.86</v>
      </c>
      <c r="J49" s="87">
        <v>34874.97</v>
      </c>
      <c r="K49" s="87">
        <v>10257.61</v>
      </c>
      <c r="L49" s="96"/>
    </row>
    <row r="50" spans="1:12" ht="14.4" x14ac:dyDescent="0.25">
      <c r="A50" s="100" t="s">
        <v>449</v>
      </c>
      <c r="B50" s="98" t="s">
        <v>366</v>
      </c>
      <c r="C50" s="99"/>
      <c r="D50" s="99"/>
      <c r="E50" s="99"/>
      <c r="F50" s="99"/>
      <c r="G50" s="101" t="s">
        <v>450</v>
      </c>
      <c r="H50" s="102">
        <v>2080.0700000000002</v>
      </c>
      <c r="I50" s="102">
        <v>273.99</v>
      </c>
      <c r="J50" s="102">
        <v>0</v>
      </c>
      <c r="K50" s="102">
        <v>2354.06</v>
      </c>
      <c r="L50" s="103"/>
    </row>
    <row r="51" spans="1:12" ht="14.4" x14ac:dyDescent="0.25">
      <c r="A51" s="100" t="s">
        <v>451</v>
      </c>
      <c r="B51" s="98" t="s">
        <v>366</v>
      </c>
      <c r="C51" s="99"/>
      <c r="D51" s="99"/>
      <c r="E51" s="99"/>
      <c r="F51" s="99"/>
      <c r="G51" s="101" t="s">
        <v>452</v>
      </c>
      <c r="H51" s="102">
        <v>15275.33</v>
      </c>
      <c r="I51" s="102">
        <v>6528.15</v>
      </c>
      <c r="J51" s="102">
        <v>14132.89</v>
      </c>
      <c r="K51" s="102">
        <v>7670.59</v>
      </c>
      <c r="L51" s="103"/>
    </row>
    <row r="52" spans="1:12" ht="14.4" x14ac:dyDescent="0.25">
      <c r="A52" s="100" t="s">
        <v>453</v>
      </c>
      <c r="B52" s="98" t="s">
        <v>366</v>
      </c>
      <c r="C52" s="99"/>
      <c r="D52" s="99"/>
      <c r="E52" s="99"/>
      <c r="F52" s="99"/>
      <c r="G52" s="101" t="s">
        <v>454</v>
      </c>
      <c r="H52" s="102">
        <v>1.32</v>
      </c>
      <c r="I52" s="102">
        <v>250.36</v>
      </c>
      <c r="J52" s="102">
        <v>18.72</v>
      </c>
      <c r="K52" s="102">
        <v>232.96</v>
      </c>
      <c r="L52" s="103"/>
    </row>
    <row r="53" spans="1:12" ht="14.4" x14ac:dyDescent="0.25">
      <c r="A53" s="100" t="s">
        <v>455</v>
      </c>
      <c r="B53" s="98" t="s">
        <v>366</v>
      </c>
      <c r="C53" s="99"/>
      <c r="D53" s="99"/>
      <c r="E53" s="99"/>
      <c r="F53" s="99"/>
      <c r="G53" s="101" t="s">
        <v>456</v>
      </c>
      <c r="H53" s="102">
        <v>0</v>
      </c>
      <c r="I53" s="102">
        <v>20723.36</v>
      </c>
      <c r="J53" s="102">
        <v>20723.36</v>
      </c>
      <c r="K53" s="102">
        <v>0</v>
      </c>
      <c r="L53" s="103"/>
    </row>
    <row r="54" spans="1:12" ht="14.4" x14ac:dyDescent="0.25">
      <c r="A54" s="104" t="s">
        <v>366</v>
      </c>
      <c r="B54" s="98" t="s">
        <v>366</v>
      </c>
      <c r="C54" s="99"/>
      <c r="D54" s="99"/>
      <c r="E54" s="99"/>
      <c r="F54" s="99"/>
      <c r="G54" s="105" t="s">
        <v>366</v>
      </c>
      <c r="H54" s="106"/>
      <c r="I54" s="106"/>
      <c r="J54" s="106"/>
      <c r="K54" s="106"/>
      <c r="L54" s="107"/>
    </row>
    <row r="55" spans="1:12" ht="14.4" x14ac:dyDescent="0.25">
      <c r="A55" s="93" t="s">
        <v>457</v>
      </c>
      <c r="B55" s="98" t="s">
        <v>366</v>
      </c>
      <c r="C55" s="99"/>
      <c r="D55" s="99"/>
      <c r="E55" s="94" t="s">
        <v>458</v>
      </c>
      <c r="F55" s="95"/>
      <c r="G55" s="95"/>
      <c r="H55" s="87">
        <v>0</v>
      </c>
      <c r="I55" s="87">
        <v>2106.7199999999998</v>
      </c>
      <c r="J55" s="87">
        <v>2106.7199999999998</v>
      </c>
      <c r="K55" s="87">
        <v>0</v>
      </c>
      <c r="L55" s="96"/>
    </row>
    <row r="56" spans="1:12" ht="14.4" x14ac:dyDescent="0.25">
      <c r="A56" s="93" t="s">
        <v>459</v>
      </c>
      <c r="B56" s="98" t="s">
        <v>366</v>
      </c>
      <c r="C56" s="99"/>
      <c r="D56" s="99"/>
      <c r="E56" s="99"/>
      <c r="F56" s="94" t="s">
        <v>460</v>
      </c>
      <c r="G56" s="95"/>
      <c r="H56" s="87">
        <v>0</v>
      </c>
      <c r="I56" s="87">
        <v>2106.7199999999998</v>
      </c>
      <c r="J56" s="87">
        <v>2106.7199999999998</v>
      </c>
      <c r="K56" s="87">
        <v>0</v>
      </c>
      <c r="L56" s="96"/>
    </row>
    <row r="57" spans="1:12" ht="14.4" x14ac:dyDescent="0.25">
      <c r="A57" s="100" t="s">
        <v>461</v>
      </c>
      <c r="B57" s="98" t="s">
        <v>366</v>
      </c>
      <c r="C57" s="99"/>
      <c r="D57" s="99"/>
      <c r="E57" s="99"/>
      <c r="F57" s="99"/>
      <c r="G57" s="101" t="s">
        <v>462</v>
      </c>
      <c r="H57" s="102">
        <v>0</v>
      </c>
      <c r="I57" s="102">
        <v>2106.7199999999998</v>
      </c>
      <c r="J57" s="102">
        <v>2106.7199999999998</v>
      </c>
      <c r="K57" s="102">
        <v>0</v>
      </c>
      <c r="L57" s="103"/>
    </row>
    <row r="58" spans="1:12" ht="14.4" x14ac:dyDescent="0.25">
      <c r="A58" s="104" t="s">
        <v>366</v>
      </c>
      <c r="B58" s="98" t="s">
        <v>366</v>
      </c>
      <c r="C58" s="99"/>
      <c r="D58" s="99"/>
      <c r="E58" s="99"/>
      <c r="F58" s="99"/>
      <c r="G58" s="105" t="s">
        <v>366</v>
      </c>
      <c r="H58" s="106"/>
      <c r="I58" s="106"/>
      <c r="J58" s="106"/>
      <c r="K58" s="106"/>
      <c r="L58" s="107"/>
    </row>
    <row r="59" spans="1:12" ht="14.4" x14ac:dyDescent="0.25">
      <c r="A59" s="93" t="s">
        <v>463</v>
      </c>
      <c r="B59" s="98" t="s">
        <v>366</v>
      </c>
      <c r="C59" s="99"/>
      <c r="D59" s="99"/>
      <c r="E59" s="94" t="s">
        <v>464</v>
      </c>
      <c r="F59" s="95"/>
      <c r="G59" s="95"/>
      <c r="H59" s="87">
        <v>195652.85</v>
      </c>
      <c r="I59" s="87">
        <v>11889.21</v>
      </c>
      <c r="J59" s="87">
        <v>38527.39</v>
      </c>
      <c r="K59" s="87">
        <v>169014.67</v>
      </c>
      <c r="L59" s="96"/>
    </row>
    <row r="60" spans="1:12" ht="14.4" x14ac:dyDescent="0.25">
      <c r="A60" s="93" t="s">
        <v>465</v>
      </c>
      <c r="B60" s="98" t="s">
        <v>366</v>
      </c>
      <c r="C60" s="99"/>
      <c r="D60" s="99"/>
      <c r="E60" s="99"/>
      <c r="F60" s="94" t="s">
        <v>464</v>
      </c>
      <c r="G60" s="95"/>
      <c r="H60" s="87">
        <v>195652.85</v>
      </c>
      <c r="I60" s="87">
        <v>11889.21</v>
      </c>
      <c r="J60" s="87">
        <v>38527.39</v>
      </c>
      <c r="K60" s="87">
        <v>169014.67</v>
      </c>
      <c r="L60" s="96"/>
    </row>
    <row r="61" spans="1:12" ht="14.4" x14ac:dyDescent="0.25">
      <c r="A61" s="100" t="s">
        <v>466</v>
      </c>
      <c r="B61" s="98" t="s">
        <v>366</v>
      </c>
      <c r="C61" s="99"/>
      <c r="D61" s="99"/>
      <c r="E61" s="99"/>
      <c r="F61" s="99"/>
      <c r="G61" s="101" t="s">
        <v>467</v>
      </c>
      <c r="H61" s="102">
        <v>195652.85</v>
      </c>
      <c r="I61" s="102">
        <v>11889.21</v>
      </c>
      <c r="J61" s="102">
        <v>38527.39</v>
      </c>
      <c r="K61" s="102">
        <v>169014.67</v>
      </c>
      <c r="L61" s="103"/>
    </row>
    <row r="62" spans="1:12" ht="14.4" x14ac:dyDescent="0.25">
      <c r="A62" s="104" t="s">
        <v>366</v>
      </c>
      <c r="B62" s="98" t="s">
        <v>366</v>
      </c>
      <c r="C62" s="99"/>
      <c r="D62" s="99"/>
      <c r="E62" s="99"/>
      <c r="F62" s="99"/>
      <c r="G62" s="105" t="s">
        <v>366</v>
      </c>
      <c r="H62" s="106"/>
      <c r="I62" s="106"/>
      <c r="J62" s="106"/>
      <c r="K62" s="106"/>
      <c r="L62" s="107"/>
    </row>
    <row r="63" spans="1:12" ht="14.4" x14ac:dyDescent="0.25">
      <c r="A63" s="93" t="s">
        <v>468</v>
      </c>
      <c r="B63" s="98" t="s">
        <v>366</v>
      </c>
      <c r="C63" s="99"/>
      <c r="D63" s="99"/>
      <c r="E63" s="94" t="s">
        <v>469</v>
      </c>
      <c r="F63" s="95"/>
      <c r="G63" s="95"/>
      <c r="H63" s="87">
        <v>207707.69</v>
      </c>
      <c r="I63" s="87">
        <v>297262.61</v>
      </c>
      <c r="J63" s="87">
        <v>215643.66</v>
      </c>
      <c r="K63" s="87">
        <v>289326.64</v>
      </c>
      <c r="L63" s="96"/>
    </row>
    <row r="64" spans="1:12" ht="14.4" x14ac:dyDescent="0.25">
      <c r="A64" s="93" t="s">
        <v>470</v>
      </c>
      <c r="B64" s="98" t="s">
        <v>366</v>
      </c>
      <c r="C64" s="99"/>
      <c r="D64" s="99"/>
      <c r="E64" s="99"/>
      <c r="F64" s="94" t="s">
        <v>469</v>
      </c>
      <c r="G64" s="95"/>
      <c r="H64" s="87">
        <v>207707.69</v>
      </c>
      <c r="I64" s="87">
        <v>297262.61</v>
      </c>
      <c r="J64" s="87">
        <v>215643.66</v>
      </c>
      <c r="K64" s="87">
        <v>289326.64</v>
      </c>
      <c r="L64" s="96"/>
    </row>
    <row r="65" spans="1:12" ht="14.4" x14ac:dyDescent="0.25">
      <c r="A65" s="100" t="s">
        <v>471</v>
      </c>
      <c r="B65" s="98" t="s">
        <v>366</v>
      </c>
      <c r="C65" s="99"/>
      <c r="D65" s="99"/>
      <c r="E65" s="99"/>
      <c r="F65" s="99"/>
      <c r="G65" s="101" t="s">
        <v>472</v>
      </c>
      <c r="H65" s="102">
        <v>0</v>
      </c>
      <c r="I65" s="102">
        <v>93695.679999999993</v>
      </c>
      <c r="J65" s="102">
        <v>7935.97</v>
      </c>
      <c r="K65" s="102">
        <v>85759.71</v>
      </c>
      <c r="L65" s="103"/>
    </row>
    <row r="66" spans="1:12" ht="14.4" x14ac:dyDescent="0.25">
      <c r="A66" s="100" t="s">
        <v>473</v>
      </c>
      <c r="B66" s="98" t="s">
        <v>366</v>
      </c>
      <c r="C66" s="99"/>
      <c r="D66" s="99"/>
      <c r="E66" s="99"/>
      <c r="F66" s="99"/>
      <c r="G66" s="101" t="s">
        <v>474</v>
      </c>
      <c r="H66" s="102">
        <v>207707.69</v>
      </c>
      <c r="I66" s="102">
        <v>203566.93</v>
      </c>
      <c r="J66" s="102">
        <v>207707.69</v>
      </c>
      <c r="K66" s="102">
        <v>203566.93</v>
      </c>
      <c r="L66" s="103"/>
    </row>
    <row r="67" spans="1:12" ht="14.4" x14ac:dyDescent="0.25">
      <c r="A67" s="104" t="s">
        <v>366</v>
      </c>
      <c r="B67" s="98" t="s">
        <v>366</v>
      </c>
      <c r="C67" s="99"/>
      <c r="D67" s="99"/>
      <c r="E67" s="99"/>
      <c r="F67" s="99"/>
      <c r="G67" s="105" t="s">
        <v>366</v>
      </c>
      <c r="H67" s="106"/>
      <c r="I67" s="106"/>
      <c r="J67" s="106"/>
      <c r="K67" s="106"/>
      <c r="L67" s="107"/>
    </row>
    <row r="68" spans="1:12" ht="14.4" x14ac:dyDescent="0.25">
      <c r="A68" s="93" t="s">
        <v>475</v>
      </c>
      <c r="B68" s="97" t="s">
        <v>366</v>
      </c>
      <c r="C68" s="94" t="s">
        <v>476</v>
      </c>
      <c r="D68" s="95"/>
      <c r="E68" s="95"/>
      <c r="F68" s="95"/>
      <c r="G68" s="95"/>
      <c r="H68" s="87">
        <v>20584322.719999999</v>
      </c>
      <c r="I68" s="87">
        <v>1379</v>
      </c>
      <c r="J68" s="87">
        <v>320994.46000000002</v>
      </c>
      <c r="K68" s="87">
        <v>20264707.260000002</v>
      </c>
      <c r="L68" s="96"/>
    </row>
    <row r="69" spans="1:12" ht="14.4" x14ac:dyDescent="0.25">
      <c r="A69" s="93" t="s">
        <v>477</v>
      </c>
      <c r="B69" s="98" t="s">
        <v>366</v>
      </c>
      <c r="C69" s="99"/>
      <c r="D69" s="94" t="s">
        <v>478</v>
      </c>
      <c r="E69" s="95"/>
      <c r="F69" s="95"/>
      <c r="G69" s="95"/>
      <c r="H69" s="87">
        <v>10432265.029999999</v>
      </c>
      <c r="I69" s="87">
        <v>1379</v>
      </c>
      <c r="J69" s="87">
        <v>320994.46000000002</v>
      </c>
      <c r="K69" s="87">
        <v>10112649.57</v>
      </c>
      <c r="L69" s="96"/>
    </row>
    <row r="70" spans="1:12" ht="14.4" x14ac:dyDescent="0.25">
      <c r="A70" s="93" t="s">
        <v>479</v>
      </c>
      <c r="B70" s="98" t="s">
        <v>366</v>
      </c>
      <c r="C70" s="99"/>
      <c r="D70" s="99"/>
      <c r="E70" s="94" t="s">
        <v>480</v>
      </c>
      <c r="F70" s="95"/>
      <c r="G70" s="95"/>
      <c r="H70" s="87">
        <v>44134758.030000001</v>
      </c>
      <c r="I70" s="87">
        <v>1379</v>
      </c>
      <c r="J70" s="87">
        <v>0</v>
      </c>
      <c r="K70" s="87">
        <v>44136137.030000001</v>
      </c>
      <c r="L70" s="96"/>
    </row>
    <row r="71" spans="1:12" ht="14.4" x14ac:dyDescent="0.25">
      <c r="A71" s="93" t="s">
        <v>481</v>
      </c>
      <c r="B71" s="98" t="s">
        <v>366</v>
      </c>
      <c r="C71" s="99"/>
      <c r="D71" s="99"/>
      <c r="E71" s="99"/>
      <c r="F71" s="94" t="s">
        <v>480</v>
      </c>
      <c r="G71" s="95"/>
      <c r="H71" s="87">
        <v>44134758.030000001</v>
      </c>
      <c r="I71" s="87">
        <v>1379</v>
      </c>
      <c r="J71" s="87">
        <v>0</v>
      </c>
      <c r="K71" s="87">
        <v>44136137.030000001</v>
      </c>
      <c r="L71" s="96"/>
    </row>
    <row r="72" spans="1:12" ht="14.4" x14ac:dyDescent="0.25">
      <c r="A72" s="100" t="s">
        <v>482</v>
      </c>
      <c r="B72" s="98" t="s">
        <v>366</v>
      </c>
      <c r="C72" s="99"/>
      <c r="D72" s="99"/>
      <c r="E72" s="99"/>
      <c r="F72" s="99"/>
      <c r="G72" s="101" t="s">
        <v>483</v>
      </c>
      <c r="H72" s="102">
        <v>759111.34</v>
      </c>
      <c r="I72" s="102">
        <v>0</v>
      </c>
      <c r="J72" s="102">
        <v>0</v>
      </c>
      <c r="K72" s="102">
        <v>759111.34</v>
      </c>
      <c r="L72" s="103"/>
    </row>
    <row r="73" spans="1:12" ht="14.4" x14ac:dyDescent="0.25">
      <c r="A73" s="100" t="s">
        <v>484</v>
      </c>
      <c r="B73" s="98" t="s">
        <v>366</v>
      </c>
      <c r="C73" s="99"/>
      <c r="D73" s="99"/>
      <c r="E73" s="99"/>
      <c r="F73" s="99"/>
      <c r="G73" s="101" t="s">
        <v>485</v>
      </c>
      <c r="H73" s="102">
        <v>350327.15</v>
      </c>
      <c r="I73" s="102">
        <v>0</v>
      </c>
      <c r="J73" s="102">
        <v>0</v>
      </c>
      <c r="K73" s="102">
        <v>350327.15</v>
      </c>
      <c r="L73" s="103"/>
    </row>
    <row r="74" spans="1:12" ht="14.4" x14ac:dyDescent="0.25">
      <c r="A74" s="100" t="s">
        <v>486</v>
      </c>
      <c r="B74" s="98" t="s">
        <v>366</v>
      </c>
      <c r="C74" s="99"/>
      <c r="D74" s="99"/>
      <c r="E74" s="99"/>
      <c r="F74" s="99"/>
      <c r="G74" s="101" t="s">
        <v>487</v>
      </c>
      <c r="H74" s="102">
        <v>1096983.1499999999</v>
      </c>
      <c r="I74" s="102">
        <v>0</v>
      </c>
      <c r="J74" s="102">
        <v>0</v>
      </c>
      <c r="K74" s="102">
        <v>1096983.1499999999</v>
      </c>
      <c r="L74" s="103"/>
    </row>
    <row r="75" spans="1:12" ht="14.4" x14ac:dyDescent="0.25">
      <c r="A75" s="100" t="s">
        <v>488</v>
      </c>
      <c r="B75" s="98" t="s">
        <v>366</v>
      </c>
      <c r="C75" s="99"/>
      <c r="D75" s="99"/>
      <c r="E75" s="99"/>
      <c r="F75" s="99"/>
      <c r="G75" s="101" t="s">
        <v>489</v>
      </c>
      <c r="H75" s="102">
        <v>1324787.44</v>
      </c>
      <c r="I75" s="102">
        <v>1379</v>
      </c>
      <c r="J75" s="102">
        <v>0</v>
      </c>
      <c r="K75" s="102">
        <v>1326166.44</v>
      </c>
      <c r="L75" s="103"/>
    </row>
    <row r="76" spans="1:12" ht="14.4" x14ac:dyDescent="0.25">
      <c r="A76" s="100" t="s">
        <v>490</v>
      </c>
      <c r="B76" s="98" t="s">
        <v>366</v>
      </c>
      <c r="C76" s="99"/>
      <c r="D76" s="99"/>
      <c r="E76" s="99"/>
      <c r="F76" s="99"/>
      <c r="G76" s="101" t="s">
        <v>491</v>
      </c>
      <c r="H76" s="102">
        <v>5141886.01</v>
      </c>
      <c r="I76" s="102">
        <v>0</v>
      </c>
      <c r="J76" s="102">
        <v>0</v>
      </c>
      <c r="K76" s="102">
        <v>5141886.01</v>
      </c>
      <c r="L76" s="103"/>
    </row>
    <row r="77" spans="1:12" ht="14.4" x14ac:dyDescent="0.25">
      <c r="A77" s="100" t="s">
        <v>492</v>
      </c>
      <c r="B77" s="98" t="s">
        <v>366</v>
      </c>
      <c r="C77" s="99"/>
      <c r="D77" s="99"/>
      <c r="E77" s="99"/>
      <c r="F77" s="99"/>
      <c r="G77" s="101" t="s">
        <v>493</v>
      </c>
      <c r="H77" s="102">
        <v>584788.54</v>
      </c>
      <c r="I77" s="102">
        <v>0</v>
      </c>
      <c r="J77" s="102">
        <v>0</v>
      </c>
      <c r="K77" s="102">
        <v>584788.54</v>
      </c>
      <c r="L77" s="103"/>
    </row>
    <row r="78" spans="1:12" ht="14.4" x14ac:dyDescent="0.25">
      <c r="A78" s="100" t="s">
        <v>494</v>
      </c>
      <c r="B78" s="98" t="s">
        <v>366</v>
      </c>
      <c r="C78" s="99"/>
      <c r="D78" s="99"/>
      <c r="E78" s="99"/>
      <c r="F78" s="99"/>
      <c r="G78" s="101" t="s">
        <v>495</v>
      </c>
      <c r="H78" s="102">
        <v>5139553.54</v>
      </c>
      <c r="I78" s="102">
        <v>0</v>
      </c>
      <c r="J78" s="102">
        <v>0</v>
      </c>
      <c r="K78" s="102">
        <v>5139553.54</v>
      </c>
      <c r="L78" s="103"/>
    </row>
    <row r="79" spans="1:12" ht="14.4" x14ac:dyDescent="0.25">
      <c r="A79" s="100" t="s">
        <v>496</v>
      </c>
      <c r="B79" s="98" t="s">
        <v>366</v>
      </c>
      <c r="C79" s="99"/>
      <c r="D79" s="99"/>
      <c r="E79" s="99"/>
      <c r="F79" s="99"/>
      <c r="G79" s="101" t="s">
        <v>497</v>
      </c>
      <c r="H79" s="102">
        <v>76973.740000000005</v>
      </c>
      <c r="I79" s="102">
        <v>0</v>
      </c>
      <c r="J79" s="102">
        <v>0</v>
      </c>
      <c r="K79" s="102">
        <v>76973.740000000005</v>
      </c>
      <c r="L79" s="103"/>
    </row>
    <row r="80" spans="1:12" ht="14.4" x14ac:dyDescent="0.25">
      <c r="A80" s="100" t="s">
        <v>498</v>
      </c>
      <c r="B80" s="98" t="s">
        <v>366</v>
      </c>
      <c r="C80" s="99"/>
      <c r="D80" s="99"/>
      <c r="E80" s="99"/>
      <c r="F80" s="99"/>
      <c r="G80" s="101" t="s">
        <v>499</v>
      </c>
      <c r="H80" s="102">
        <v>48104.38</v>
      </c>
      <c r="I80" s="102">
        <v>0</v>
      </c>
      <c r="J80" s="102">
        <v>0</v>
      </c>
      <c r="K80" s="102">
        <v>48104.38</v>
      </c>
      <c r="L80" s="103"/>
    </row>
    <row r="81" spans="1:12" ht="14.4" x14ac:dyDescent="0.25">
      <c r="A81" s="100" t="s">
        <v>500</v>
      </c>
      <c r="B81" s="98" t="s">
        <v>366</v>
      </c>
      <c r="C81" s="99"/>
      <c r="D81" s="99"/>
      <c r="E81" s="99"/>
      <c r="F81" s="99"/>
      <c r="G81" s="101" t="s">
        <v>501</v>
      </c>
      <c r="H81" s="102">
        <v>556431.16</v>
      </c>
      <c r="I81" s="102">
        <v>0</v>
      </c>
      <c r="J81" s="102">
        <v>0</v>
      </c>
      <c r="K81" s="102">
        <v>556431.16</v>
      </c>
      <c r="L81" s="103"/>
    </row>
    <row r="82" spans="1:12" ht="14.4" x14ac:dyDescent="0.25">
      <c r="A82" s="100" t="s">
        <v>502</v>
      </c>
      <c r="B82" s="98" t="s">
        <v>366</v>
      </c>
      <c r="C82" s="99"/>
      <c r="D82" s="99"/>
      <c r="E82" s="99"/>
      <c r="F82" s="99"/>
      <c r="G82" s="101" t="s">
        <v>503</v>
      </c>
      <c r="H82" s="102">
        <v>120178.97</v>
      </c>
      <c r="I82" s="102">
        <v>0</v>
      </c>
      <c r="J82" s="102">
        <v>0</v>
      </c>
      <c r="K82" s="102">
        <v>120178.97</v>
      </c>
      <c r="L82" s="103"/>
    </row>
    <row r="83" spans="1:12" ht="14.4" x14ac:dyDescent="0.25">
      <c r="A83" s="100" t="s">
        <v>504</v>
      </c>
      <c r="B83" s="98" t="s">
        <v>366</v>
      </c>
      <c r="C83" s="99"/>
      <c r="D83" s="99"/>
      <c r="E83" s="99"/>
      <c r="F83" s="99"/>
      <c r="G83" s="101" t="s">
        <v>505</v>
      </c>
      <c r="H83" s="102">
        <v>31828.44</v>
      </c>
      <c r="I83" s="102">
        <v>0</v>
      </c>
      <c r="J83" s="102">
        <v>0</v>
      </c>
      <c r="K83" s="102">
        <v>31828.44</v>
      </c>
      <c r="L83" s="103"/>
    </row>
    <row r="84" spans="1:12" ht="14.4" x14ac:dyDescent="0.25">
      <c r="A84" s="100" t="s">
        <v>506</v>
      </c>
      <c r="B84" s="98" t="s">
        <v>366</v>
      </c>
      <c r="C84" s="99"/>
      <c r="D84" s="99"/>
      <c r="E84" s="99"/>
      <c r="F84" s="99"/>
      <c r="G84" s="101" t="s">
        <v>507</v>
      </c>
      <c r="H84" s="102">
        <v>525406.35</v>
      </c>
      <c r="I84" s="102">
        <v>0</v>
      </c>
      <c r="J84" s="102">
        <v>0</v>
      </c>
      <c r="K84" s="102">
        <v>525406.35</v>
      </c>
      <c r="L84" s="103"/>
    </row>
    <row r="85" spans="1:12" ht="14.4" x14ac:dyDescent="0.25">
      <c r="A85" s="100" t="s">
        <v>508</v>
      </c>
      <c r="B85" s="98" t="s">
        <v>366</v>
      </c>
      <c r="C85" s="99"/>
      <c r="D85" s="99"/>
      <c r="E85" s="99"/>
      <c r="F85" s="99"/>
      <c r="G85" s="101" t="s">
        <v>509</v>
      </c>
      <c r="H85" s="102">
        <v>4009607.95</v>
      </c>
      <c r="I85" s="102">
        <v>0</v>
      </c>
      <c r="J85" s="102">
        <v>0</v>
      </c>
      <c r="K85" s="102">
        <v>4009607.95</v>
      </c>
      <c r="L85" s="103"/>
    </row>
    <row r="86" spans="1:12" ht="14.4" x14ac:dyDescent="0.25">
      <c r="A86" s="100" t="s">
        <v>510</v>
      </c>
      <c r="B86" s="98" t="s">
        <v>366</v>
      </c>
      <c r="C86" s="99"/>
      <c r="D86" s="99"/>
      <c r="E86" s="99"/>
      <c r="F86" s="99"/>
      <c r="G86" s="101" t="s">
        <v>511</v>
      </c>
      <c r="H86" s="102">
        <v>6043983.2699999996</v>
      </c>
      <c r="I86" s="102">
        <v>0</v>
      </c>
      <c r="J86" s="102">
        <v>0</v>
      </c>
      <c r="K86" s="102">
        <v>6043983.2699999996</v>
      </c>
      <c r="L86" s="103"/>
    </row>
    <row r="87" spans="1:12" ht="14.4" x14ac:dyDescent="0.25">
      <c r="A87" s="100" t="s">
        <v>512</v>
      </c>
      <c r="B87" s="98" t="s">
        <v>366</v>
      </c>
      <c r="C87" s="99"/>
      <c r="D87" s="99"/>
      <c r="E87" s="99"/>
      <c r="F87" s="99"/>
      <c r="G87" s="101" t="s">
        <v>513</v>
      </c>
      <c r="H87" s="102">
        <v>1587724.67</v>
      </c>
      <c r="I87" s="102">
        <v>0</v>
      </c>
      <c r="J87" s="102">
        <v>0</v>
      </c>
      <c r="K87" s="102">
        <v>1587724.67</v>
      </c>
      <c r="L87" s="103"/>
    </row>
    <row r="88" spans="1:12" ht="14.4" x14ac:dyDescent="0.25">
      <c r="A88" s="100" t="s">
        <v>514</v>
      </c>
      <c r="B88" s="98" t="s">
        <v>366</v>
      </c>
      <c r="C88" s="99"/>
      <c r="D88" s="99"/>
      <c r="E88" s="99"/>
      <c r="F88" s="99"/>
      <c r="G88" s="101" t="s">
        <v>515</v>
      </c>
      <c r="H88" s="102">
        <v>7078742.5800000001</v>
      </c>
      <c r="I88" s="102">
        <v>0</v>
      </c>
      <c r="J88" s="102">
        <v>0</v>
      </c>
      <c r="K88" s="102">
        <v>7078742.5800000001</v>
      </c>
      <c r="L88" s="103"/>
    </row>
    <row r="89" spans="1:12" ht="14.4" x14ac:dyDescent="0.25">
      <c r="A89" s="100" t="s">
        <v>516</v>
      </c>
      <c r="B89" s="98" t="s">
        <v>366</v>
      </c>
      <c r="C89" s="99"/>
      <c r="D89" s="99"/>
      <c r="E89" s="99"/>
      <c r="F89" s="99"/>
      <c r="G89" s="101" t="s">
        <v>517</v>
      </c>
      <c r="H89" s="102">
        <v>358017.7</v>
      </c>
      <c r="I89" s="102">
        <v>0</v>
      </c>
      <c r="J89" s="102">
        <v>0</v>
      </c>
      <c r="K89" s="102">
        <v>358017.7</v>
      </c>
      <c r="L89" s="103"/>
    </row>
    <row r="90" spans="1:12" ht="14.4" x14ac:dyDescent="0.25">
      <c r="A90" s="100" t="s">
        <v>518</v>
      </c>
      <c r="B90" s="98" t="s">
        <v>366</v>
      </c>
      <c r="C90" s="99"/>
      <c r="D90" s="99"/>
      <c r="E90" s="99"/>
      <c r="F90" s="99"/>
      <c r="G90" s="101" t="s">
        <v>519</v>
      </c>
      <c r="H90" s="102">
        <v>2769863.61</v>
      </c>
      <c r="I90" s="102">
        <v>0</v>
      </c>
      <c r="J90" s="102">
        <v>0</v>
      </c>
      <c r="K90" s="102">
        <v>2769863.61</v>
      </c>
      <c r="L90" s="103"/>
    </row>
    <row r="91" spans="1:12" ht="14.4" x14ac:dyDescent="0.25">
      <c r="A91" s="100" t="s">
        <v>520</v>
      </c>
      <c r="B91" s="98" t="s">
        <v>366</v>
      </c>
      <c r="C91" s="99"/>
      <c r="D91" s="99"/>
      <c r="E91" s="99"/>
      <c r="F91" s="99"/>
      <c r="G91" s="101" t="s">
        <v>521</v>
      </c>
      <c r="H91" s="102">
        <v>3832172.58</v>
      </c>
      <c r="I91" s="102">
        <v>0</v>
      </c>
      <c r="J91" s="102">
        <v>0</v>
      </c>
      <c r="K91" s="102">
        <v>3832172.58</v>
      </c>
      <c r="L91" s="103"/>
    </row>
    <row r="92" spans="1:12" ht="14.4" x14ac:dyDescent="0.25">
      <c r="A92" s="100" t="s">
        <v>522</v>
      </c>
      <c r="B92" s="98" t="s">
        <v>366</v>
      </c>
      <c r="C92" s="99"/>
      <c r="D92" s="99"/>
      <c r="E92" s="99"/>
      <c r="F92" s="99"/>
      <c r="G92" s="101" t="s">
        <v>523</v>
      </c>
      <c r="H92" s="102">
        <v>174389.91</v>
      </c>
      <c r="I92" s="102">
        <v>0</v>
      </c>
      <c r="J92" s="102">
        <v>0</v>
      </c>
      <c r="K92" s="102">
        <v>174389.91</v>
      </c>
      <c r="L92" s="103"/>
    </row>
    <row r="93" spans="1:12" ht="14.4" x14ac:dyDescent="0.25">
      <c r="A93" s="100" t="s">
        <v>524</v>
      </c>
      <c r="B93" s="98" t="s">
        <v>366</v>
      </c>
      <c r="C93" s="99"/>
      <c r="D93" s="99"/>
      <c r="E93" s="99"/>
      <c r="F93" s="99"/>
      <c r="G93" s="101" t="s">
        <v>525</v>
      </c>
      <c r="H93" s="102">
        <v>560490.98</v>
      </c>
      <c r="I93" s="102">
        <v>0</v>
      </c>
      <c r="J93" s="102">
        <v>0</v>
      </c>
      <c r="K93" s="102">
        <v>560490.98</v>
      </c>
      <c r="L93" s="103"/>
    </row>
    <row r="94" spans="1:12" ht="14.4" x14ac:dyDescent="0.25">
      <c r="A94" s="100" t="s">
        <v>526</v>
      </c>
      <c r="B94" s="98" t="s">
        <v>366</v>
      </c>
      <c r="C94" s="99"/>
      <c r="D94" s="99"/>
      <c r="E94" s="99"/>
      <c r="F94" s="99"/>
      <c r="G94" s="101" t="s">
        <v>527</v>
      </c>
      <c r="H94" s="102">
        <v>69645.5</v>
      </c>
      <c r="I94" s="102">
        <v>0</v>
      </c>
      <c r="J94" s="102">
        <v>0</v>
      </c>
      <c r="K94" s="102">
        <v>69645.5</v>
      </c>
      <c r="L94" s="103"/>
    </row>
    <row r="95" spans="1:12" ht="14.4" x14ac:dyDescent="0.25">
      <c r="A95" s="100" t="s">
        <v>528</v>
      </c>
      <c r="B95" s="98" t="s">
        <v>366</v>
      </c>
      <c r="C95" s="99"/>
      <c r="D95" s="99"/>
      <c r="E95" s="99"/>
      <c r="F95" s="99"/>
      <c r="G95" s="101" t="s">
        <v>529</v>
      </c>
      <c r="H95" s="102">
        <v>451228.94</v>
      </c>
      <c r="I95" s="102">
        <v>0</v>
      </c>
      <c r="J95" s="102">
        <v>0</v>
      </c>
      <c r="K95" s="102">
        <v>451228.94</v>
      </c>
      <c r="L95" s="103"/>
    </row>
    <row r="96" spans="1:12" ht="14.4" x14ac:dyDescent="0.25">
      <c r="A96" s="100" t="s">
        <v>530</v>
      </c>
      <c r="B96" s="98" t="s">
        <v>366</v>
      </c>
      <c r="C96" s="99"/>
      <c r="D96" s="99"/>
      <c r="E96" s="99"/>
      <c r="F96" s="99"/>
      <c r="G96" s="101" t="s">
        <v>531</v>
      </c>
      <c r="H96" s="102">
        <v>385830.13</v>
      </c>
      <c r="I96" s="102">
        <v>0</v>
      </c>
      <c r="J96" s="102">
        <v>0</v>
      </c>
      <c r="K96" s="102">
        <v>385830.13</v>
      </c>
      <c r="L96" s="103"/>
    </row>
    <row r="97" spans="1:12" ht="14.4" x14ac:dyDescent="0.25">
      <c r="A97" s="100" t="s">
        <v>532</v>
      </c>
      <c r="B97" s="98" t="s">
        <v>366</v>
      </c>
      <c r="C97" s="99"/>
      <c r="D97" s="99"/>
      <c r="E97" s="99"/>
      <c r="F97" s="99"/>
      <c r="G97" s="101" t="s">
        <v>533</v>
      </c>
      <c r="H97" s="102">
        <v>1056700</v>
      </c>
      <c r="I97" s="102">
        <v>0</v>
      </c>
      <c r="J97" s="102">
        <v>0</v>
      </c>
      <c r="K97" s="102">
        <v>1056700</v>
      </c>
      <c r="L97" s="103"/>
    </row>
    <row r="98" spans="1:12" ht="14.4" x14ac:dyDescent="0.25">
      <c r="A98" s="100" t="s">
        <v>534</v>
      </c>
      <c r="B98" s="98" t="s">
        <v>366</v>
      </c>
      <c r="C98" s="99"/>
      <c r="D98" s="99"/>
      <c r="E98" s="99"/>
      <c r="F98" s="99"/>
      <c r="G98" s="101" t="s">
        <v>535</v>
      </c>
      <c r="H98" s="102">
        <v>463740.7</v>
      </c>
      <c r="I98" s="102">
        <v>0</v>
      </c>
      <c r="J98" s="102">
        <v>0</v>
      </c>
      <c r="K98" s="102">
        <v>463740.7</v>
      </c>
      <c r="L98" s="103"/>
    </row>
    <row r="99" spans="1:12" ht="14.4" x14ac:dyDescent="0.25">
      <c r="A99" s="100" t="s">
        <v>536</v>
      </c>
      <c r="B99" s="98" t="s">
        <v>366</v>
      </c>
      <c r="C99" s="99"/>
      <c r="D99" s="99"/>
      <c r="E99" s="99"/>
      <c r="F99" s="99"/>
      <c r="G99" s="101" t="s">
        <v>537</v>
      </c>
      <c r="H99" s="102">
        <v>-463740.7</v>
      </c>
      <c r="I99" s="102">
        <v>0</v>
      </c>
      <c r="J99" s="102">
        <v>0</v>
      </c>
      <c r="K99" s="102">
        <v>-463740.7</v>
      </c>
      <c r="L99" s="103"/>
    </row>
    <row r="100" spans="1:12" ht="14.4" x14ac:dyDescent="0.25">
      <c r="A100" s="104" t="s">
        <v>366</v>
      </c>
      <c r="B100" s="98" t="s">
        <v>366</v>
      </c>
      <c r="C100" s="99"/>
      <c r="D100" s="99"/>
      <c r="E100" s="99"/>
      <c r="F100" s="99"/>
      <c r="G100" s="105" t="s">
        <v>366</v>
      </c>
      <c r="H100" s="106"/>
      <c r="I100" s="106"/>
      <c r="J100" s="106"/>
      <c r="K100" s="106"/>
      <c r="L100" s="107"/>
    </row>
    <row r="101" spans="1:12" ht="14.4" x14ac:dyDescent="0.25">
      <c r="A101" s="93" t="s">
        <v>538</v>
      </c>
      <c r="B101" s="98" t="s">
        <v>366</v>
      </c>
      <c r="C101" s="99"/>
      <c r="D101" s="99"/>
      <c r="E101" s="94" t="s">
        <v>539</v>
      </c>
      <c r="F101" s="95"/>
      <c r="G101" s="95"/>
      <c r="H101" s="87">
        <v>-34064278.310000002</v>
      </c>
      <c r="I101" s="87">
        <v>0</v>
      </c>
      <c r="J101" s="87">
        <v>315070.49</v>
      </c>
      <c r="K101" s="87">
        <v>-34379348.799999997</v>
      </c>
      <c r="L101" s="96"/>
    </row>
    <row r="102" spans="1:12" ht="14.4" x14ac:dyDescent="0.25">
      <c r="A102" s="93" t="s">
        <v>540</v>
      </c>
      <c r="B102" s="98" t="s">
        <v>366</v>
      </c>
      <c r="C102" s="99"/>
      <c r="D102" s="99"/>
      <c r="E102" s="99"/>
      <c r="F102" s="94" t="s">
        <v>539</v>
      </c>
      <c r="G102" s="95"/>
      <c r="H102" s="87">
        <v>-34064278.310000002</v>
      </c>
      <c r="I102" s="87">
        <v>0</v>
      </c>
      <c r="J102" s="87">
        <v>315070.49</v>
      </c>
      <c r="K102" s="87">
        <v>-34379348.799999997</v>
      </c>
      <c r="L102" s="96"/>
    </row>
    <row r="103" spans="1:12" ht="14.4" x14ac:dyDescent="0.25">
      <c r="A103" s="100" t="s">
        <v>541</v>
      </c>
      <c r="B103" s="98" t="s">
        <v>366</v>
      </c>
      <c r="C103" s="99"/>
      <c r="D103" s="99"/>
      <c r="E103" s="99"/>
      <c r="F103" s="99"/>
      <c r="G103" s="101" t="s">
        <v>542</v>
      </c>
      <c r="H103" s="102">
        <v>-1096983.1499999999</v>
      </c>
      <c r="I103" s="102">
        <v>0</v>
      </c>
      <c r="J103" s="102">
        <v>0</v>
      </c>
      <c r="K103" s="102">
        <v>-1096983.1499999999</v>
      </c>
      <c r="L103" s="103"/>
    </row>
    <row r="104" spans="1:12" ht="14.4" x14ac:dyDescent="0.25">
      <c r="A104" s="100" t="s">
        <v>543</v>
      </c>
      <c r="B104" s="98" t="s">
        <v>366</v>
      </c>
      <c r="C104" s="99"/>
      <c r="D104" s="99"/>
      <c r="E104" s="99"/>
      <c r="F104" s="99"/>
      <c r="G104" s="101" t="s">
        <v>544</v>
      </c>
      <c r="H104" s="102">
        <v>-2114936.2799999998</v>
      </c>
      <c r="I104" s="102">
        <v>0</v>
      </c>
      <c r="J104" s="102">
        <v>60443.51</v>
      </c>
      <c r="K104" s="102">
        <v>-2175379.79</v>
      </c>
      <c r="L104" s="103"/>
    </row>
    <row r="105" spans="1:12" ht="14.4" x14ac:dyDescent="0.25">
      <c r="A105" s="100" t="s">
        <v>545</v>
      </c>
      <c r="B105" s="98" t="s">
        <v>366</v>
      </c>
      <c r="C105" s="99"/>
      <c r="D105" s="99"/>
      <c r="E105" s="99"/>
      <c r="F105" s="99"/>
      <c r="G105" s="101" t="s">
        <v>546</v>
      </c>
      <c r="H105" s="102">
        <v>-875762.83</v>
      </c>
      <c r="I105" s="102">
        <v>0</v>
      </c>
      <c r="J105" s="102">
        <v>4819.34</v>
      </c>
      <c r="K105" s="102">
        <v>-880582.17</v>
      </c>
      <c r="L105" s="103"/>
    </row>
    <row r="106" spans="1:12" ht="14.4" x14ac:dyDescent="0.25">
      <c r="A106" s="100" t="s">
        <v>547</v>
      </c>
      <c r="B106" s="98" t="s">
        <v>366</v>
      </c>
      <c r="C106" s="99"/>
      <c r="D106" s="99"/>
      <c r="E106" s="99"/>
      <c r="F106" s="99"/>
      <c r="G106" s="101" t="s">
        <v>548</v>
      </c>
      <c r="H106" s="102">
        <v>-759111.34</v>
      </c>
      <c r="I106" s="102">
        <v>0</v>
      </c>
      <c r="J106" s="102">
        <v>0</v>
      </c>
      <c r="K106" s="102">
        <v>-759111.34</v>
      </c>
      <c r="L106" s="103"/>
    </row>
    <row r="107" spans="1:12" ht="14.4" x14ac:dyDescent="0.25">
      <c r="A107" s="100" t="s">
        <v>549</v>
      </c>
      <c r="B107" s="98" t="s">
        <v>366</v>
      </c>
      <c r="C107" s="99"/>
      <c r="D107" s="99"/>
      <c r="E107" s="99"/>
      <c r="F107" s="99"/>
      <c r="G107" s="101" t="s">
        <v>550</v>
      </c>
      <c r="H107" s="102">
        <v>-4097568.37</v>
      </c>
      <c r="I107" s="102">
        <v>0</v>
      </c>
      <c r="J107" s="102">
        <v>125797.29</v>
      </c>
      <c r="K107" s="102">
        <v>-4223365.66</v>
      </c>
      <c r="L107" s="103"/>
    </row>
    <row r="108" spans="1:12" ht="14.4" x14ac:dyDescent="0.25">
      <c r="A108" s="100" t="s">
        <v>551</v>
      </c>
      <c r="B108" s="98" t="s">
        <v>366</v>
      </c>
      <c r="C108" s="99"/>
      <c r="D108" s="99"/>
      <c r="E108" s="99"/>
      <c r="F108" s="99"/>
      <c r="G108" s="101" t="s">
        <v>552</v>
      </c>
      <c r="H108" s="102">
        <v>-71520.39</v>
      </c>
      <c r="I108" s="102">
        <v>0</v>
      </c>
      <c r="J108" s="102">
        <v>280.67</v>
      </c>
      <c r="K108" s="102">
        <v>-71801.06</v>
      </c>
      <c r="L108" s="103"/>
    </row>
    <row r="109" spans="1:12" ht="14.4" x14ac:dyDescent="0.25">
      <c r="A109" s="100" t="s">
        <v>553</v>
      </c>
      <c r="B109" s="98" t="s">
        <v>366</v>
      </c>
      <c r="C109" s="99"/>
      <c r="D109" s="99"/>
      <c r="E109" s="99"/>
      <c r="F109" s="99"/>
      <c r="G109" s="101" t="s">
        <v>554</v>
      </c>
      <c r="H109" s="102">
        <v>-350327.15</v>
      </c>
      <c r="I109" s="102">
        <v>0</v>
      </c>
      <c r="J109" s="102">
        <v>0</v>
      </c>
      <c r="K109" s="102">
        <v>-350327.15</v>
      </c>
      <c r="L109" s="103"/>
    </row>
    <row r="110" spans="1:12" ht="14.4" x14ac:dyDescent="0.25">
      <c r="A110" s="100" t="s">
        <v>555</v>
      </c>
      <c r="B110" s="98" t="s">
        <v>366</v>
      </c>
      <c r="C110" s="99"/>
      <c r="D110" s="99"/>
      <c r="E110" s="99"/>
      <c r="F110" s="99"/>
      <c r="G110" s="101" t="s">
        <v>556</v>
      </c>
      <c r="H110" s="102">
        <v>-48104.38</v>
      </c>
      <c r="I110" s="102">
        <v>0</v>
      </c>
      <c r="J110" s="102">
        <v>0</v>
      </c>
      <c r="K110" s="102">
        <v>-48104.38</v>
      </c>
      <c r="L110" s="103"/>
    </row>
    <row r="111" spans="1:12" ht="14.4" x14ac:dyDescent="0.25">
      <c r="A111" s="100" t="s">
        <v>557</v>
      </c>
      <c r="B111" s="98" t="s">
        <v>366</v>
      </c>
      <c r="C111" s="99"/>
      <c r="D111" s="99"/>
      <c r="E111" s="99"/>
      <c r="F111" s="99"/>
      <c r="G111" s="101" t="s">
        <v>558</v>
      </c>
      <c r="H111" s="102">
        <v>-584788.54</v>
      </c>
      <c r="I111" s="102">
        <v>0</v>
      </c>
      <c r="J111" s="102">
        <v>0</v>
      </c>
      <c r="K111" s="102">
        <v>-584788.54</v>
      </c>
      <c r="L111" s="103"/>
    </row>
    <row r="112" spans="1:12" ht="14.4" x14ac:dyDescent="0.25">
      <c r="A112" s="100" t="s">
        <v>559</v>
      </c>
      <c r="B112" s="98" t="s">
        <v>366</v>
      </c>
      <c r="C112" s="99"/>
      <c r="D112" s="99"/>
      <c r="E112" s="99"/>
      <c r="F112" s="99"/>
      <c r="G112" s="101" t="s">
        <v>560</v>
      </c>
      <c r="H112" s="102">
        <v>-549862.66</v>
      </c>
      <c r="I112" s="102">
        <v>0</v>
      </c>
      <c r="J112" s="102">
        <v>483.63</v>
      </c>
      <c r="K112" s="102">
        <v>-550346.29</v>
      </c>
      <c r="L112" s="103"/>
    </row>
    <row r="113" spans="1:12" ht="14.4" x14ac:dyDescent="0.25">
      <c r="A113" s="100" t="s">
        <v>561</v>
      </c>
      <c r="B113" s="98" t="s">
        <v>366</v>
      </c>
      <c r="C113" s="99"/>
      <c r="D113" s="99"/>
      <c r="E113" s="99"/>
      <c r="F113" s="99"/>
      <c r="G113" s="101" t="s">
        <v>562</v>
      </c>
      <c r="H113" s="102">
        <v>-120178.97</v>
      </c>
      <c r="I113" s="102">
        <v>0</v>
      </c>
      <c r="J113" s="102">
        <v>0</v>
      </c>
      <c r="K113" s="102">
        <v>-120178.97</v>
      </c>
      <c r="L113" s="103"/>
    </row>
    <row r="114" spans="1:12" ht="14.4" x14ac:dyDescent="0.25">
      <c r="A114" s="100" t="s">
        <v>563</v>
      </c>
      <c r="B114" s="98" t="s">
        <v>366</v>
      </c>
      <c r="C114" s="99"/>
      <c r="D114" s="99"/>
      <c r="E114" s="99"/>
      <c r="F114" s="99"/>
      <c r="G114" s="101" t="s">
        <v>564</v>
      </c>
      <c r="H114" s="102">
        <v>-31828.44</v>
      </c>
      <c r="I114" s="102">
        <v>0</v>
      </c>
      <c r="J114" s="102">
        <v>0</v>
      </c>
      <c r="K114" s="102">
        <v>-31828.44</v>
      </c>
      <c r="L114" s="103"/>
    </row>
    <row r="115" spans="1:12" ht="14.4" x14ac:dyDescent="0.25">
      <c r="A115" s="100" t="s">
        <v>565</v>
      </c>
      <c r="B115" s="98" t="s">
        <v>366</v>
      </c>
      <c r="C115" s="99"/>
      <c r="D115" s="99"/>
      <c r="E115" s="99"/>
      <c r="F115" s="99"/>
      <c r="G115" s="101" t="s">
        <v>566</v>
      </c>
      <c r="H115" s="102">
        <v>-525406.35</v>
      </c>
      <c r="I115" s="102">
        <v>0</v>
      </c>
      <c r="J115" s="102">
        <v>0</v>
      </c>
      <c r="K115" s="102">
        <v>-525406.35</v>
      </c>
      <c r="L115" s="103"/>
    </row>
    <row r="116" spans="1:12" ht="14.4" x14ac:dyDescent="0.25">
      <c r="A116" s="100" t="s">
        <v>567</v>
      </c>
      <c r="B116" s="98" t="s">
        <v>366</v>
      </c>
      <c r="C116" s="99"/>
      <c r="D116" s="99"/>
      <c r="E116" s="99"/>
      <c r="F116" s="99"/>
      <c r="G116" s="101" t="s">
        <v>568</v>
      </c>
      <c r="H116" s="102">
        <v>-2700393.48</v>
      </c>
      <c r="I116" s="102">
        <v>0</v>
      </c>
      <c r="J116" s="102">
        <v>28326.32</v>
      </c>
      <c r="K116" s="102">
        <v>-2728719.8</v>
      </c>
      <c r="L116" s="103"/>
    </row>
    <row r="117" spans="1:12" ht="14.4" x14ac:dyDescent="0.25">
      <c r="A117" s="100" t="s">
        <v>569</v>
      </c>
      <c r="B117" s="98" t="s">
        <v>366</v>
      </c>
      <c r="C117" s="99"/>
      <c r="D117" s="99"/>
      <c r="E117" s="99"/>
      <c r="F117" s="99"/>
      <c r="G117" s="101" t="s">
        <v>570</v>
      </c>
      <c r="H117" s="102">
        <v>-5317437.29</v>
      </c>
      <c r="I117" s="102">
        <v>0</v>
      </c>
      <c r="J117" s="102">
        <v>14182.25</v>
      </c>
      <c r="K117" s="102">
        <v>-5331619.54</v>
      </c>
      <c r="L117" s="103"/>
    </row>
    <row r="118" spans="1:12" ht="14.4" x14ac:dyDescent="0.25">
      <c r="A118" s="100" t="s">
        <v>571</v>
      </c>
      <c r="B118" s="98" t="s">
        <v>366</v>
      </c>
      <c r="C118" s="99"/>
      <c r="D118" s="99"/>
      <c r="E118" s="99"/>
      <c r="F118" s="99"/>
      <c r="G118" s="101" t="s">
        <v>572</v>
      </c>
      <c r="H118" s="102">
        <v>-1254250.3899999999</v>
      </c>
      <c r="I118" s="102">
        <v>0</v>
      </c>
      <c r="J118" s="102">
        <v>6388.55</v>
      </c>
      <c r="K118" s="102">
        <v>-1260638.94</v>
      </c>
      <c r="L118" s="103"/>
    </row>
    <row r="119" spans="1:12" ht="14.4" x14ac:dyDescent="0.25">
      <c r="A119" s="100" t="s">
        <v>573</v>
      </c>
      <c r="B119" s="98" t="s">
        <v>366</v>
      </c>
      <c r="C119" s="99"/>
      <c r="D119" s="99"/>
      <c r="E119" s="99"/>
      <c r="F119" s="99"/>
      <c r="G119" s="101" t="s">
        <v>574</v>
      </c>
      <c r="H119" s="102">
        <v>-5713983.7000000002</v>
      </c>
      <c r="I119" s="102">
        <v>0</v>
      </c>
      <c r="J119" s="102">
        <v>30588.18</v>
      </c>
      <c r="K119" s="102">
        <v>-5744571.8799999999</v>
      </c>
      <c r="L119" s="103"/>
    </row>
    <row r="120" spans="1:12" ht="14.4" x14ac:dyDescent="0.25">
      <c r="A120" s="100" t="s">
        <v>575</v>
      </c>
      <c r="B120" s="98" t="s">
        <v>366</v>
      </c>
      <c r="C120" s="99"/>
      <c r="D120" s="99"/>
      <c r="E120" s="99"/>
      <c r="F120" s="99"/>
      <c r="G120" s="101" t="s">
        <v>576</v>
      </c>
      <c r="H120" s="102">
        <v>-289913.51</v>
      </c>
      <c r="I120" s="102">
        <v>0</v>
      </c>
      <c r="J120" s="102">
        <v>1611.64</v>
      </c>
      <c r="K120" s="102">
        <v>-291525.15000000002</v>
      </c>
      <c r="L120" s="103"/>
    </row>
    <row r="121" spans="1:12" ht="14.4" x14ac:dyDescent="0.25">
      <c r="A121" s="100" t="s">
        <v>577</v>
      </c>
      <c r="B121" s="98" t="s">
        <v>366</v>
      </c>
      <c r="C121" s="99"/>
      <c r="D121" s="99"/>
      <c r="E121" s="99"/>
      <c r="F121" s="99"/>
      <c r="G121" s="101" t="s">
        <v>578</v>
      </c>
      <c r="H121" s="102">
        <v>-2769863.6</v>
      </c>
      <c r="I121" s="102">
        <v>0</v>
      </c>
      <c r="J121" s="102">
        <v>0</v>
      </c>
      <c r="K121" s="102">
        <v>-2769863.6</v>
      </c>
      <c r="L121" s="103"/>
    </row>
    <row r="122" spans="1:12" ht="14.4" x14ac:dyDescent="0.25">
      <c r="A122" s="100" t="s">
        <v>579</v>
      </c>
      <c r="B122" s="98" t="s">
        <v>366</v>
      </c>
      <c r="C122" s="99"/>
      <c r="D122" s="99"/>
      <c r="E122" s="99"/>
      <c r="F122" s="99"/>
      <c r="G122" s="101" t="s">
        <v>580</v>
      </c>
      <c r="H122" s="102">
        <v>-3832172.58</v>
      </c>
      <c r="I122" s="102">
        <v>0</v>
      </c>
      <c r="J122" s="102">
        <v>0</v>
      </c>
      <c r="K122" s="102">
        <v>-3832172.58</v>
      </c>
      <c r="L122" s="103"/>
    </row>
    <row r="123" spans="1:12" ht="14.4" x14ac:dyDescent="0.25">
      <c r="A123" s="100" t="s">
        <v>581</v>
      </c>
      <c r="B123" s="98" t="s">
        <v>366</v>
      </c>
      <c r="C123" s="99"/>
      <c r="D123" s="99"/>
      <c r="E123" s="99"/>
      <c r="F123" s="99"/>
      <c r="G123" s="101" t="s">
        <v>582</v>
      </c>
      <c r="H123" s="102">
        <v>-174389.91</v>
      </c>
      <c r="I123" s="102">
        <v>0</v>
      </c>
      <c r="J123" s="102">
        <v>0</v>
      </c>
      <c r="K123" s="102">
        <v>-174389.91</v>
      </c>
      <c r="L123" s="103"/>
    </row>
    <row r="124" spans="1:12" ht="14.4" x14ac:dyDescent="0.25">
      <c r="A124" s="100" t="s">
        <v>583</v>
      </c>
      <c r="B124" s="98" t="s">
        <v>366</v>
      </c>
      <c r="C124" s="99"/>
      <c r="D124" s="99"/>
      <c r="E124" s="99"/>
      <c r="F124" s="99"/>
      <c r="G124" s="101" t="s">
        <v>584</v>
      </c>
      <c r="H124" s="102">
        <v>-271352.43</v>
      </c>
      <c r="I124" s="102">
        <v>0</v>
      </c>
      <c r="J124" s="102">
        <v>9520.67</v>
      </c>
      <c r="K124" s="102">
        <v>-280873.09999999998</v>
      </c>
      <c r="L124" s="103"/>
    </row>
    <row r="125" spans="1:12" ht="14.4" x14ac:dyDescent="0.25">
      <c r="A125" s="100" t="s">
        <v>585</v>
      </c>
      <c r="B125" s="98" t="s">
        <v>366</v>
      </c>
      <c r="C125" s="99"/>
      <c r="D125" s="99"/>
      <c r="E125" s="99"/>
      <c r="F125" s="99"/>
      <c r="G125" s="101" t="s">
        <v>586</v>
      </c>
      <c r="H125" s="102">
        <v>-38024.699999999997</v>
      </c>
      <c r="I125" s="102">
        <v>0</v>
      </c>
      <c r="J125" s="102">
        <v>460.48</v>
      </c>
      <c r="K125" s="102">
        <v>-38485.18</v>
      </c>
      <c r="L125" s="103"/>
    </row>
    <row r="126" spans="1:12" ht="14.4" x14ac:dyDescent="0.25">
      <c r="A126" s="100" t="s">
        <v>587</v>
      </c>
      <c r="B126" s="98" t="s">
        <v>366</v>
      </c>
      <c r="C126" s="99"/>
      <c r="D126" s="99"/>
      <c r="E126" s="99"/>
      <c r="F126" s="99"/>
      <c r="G126" s="101" t="s">
        <v>588</v>
      </c>
      <c r="H126" s="102">
        <v>-126084.91</v>
      </c>
      <c r="I126" s="102">
        <v>0</v>
      </c>
      <c r="J126" s="102">
        <v>7664.71</v>
      </c>
      <c r="K126" s="102">
        <v>-133749.62</v>
      </c>
      <c r="L126" s="103"/>
    </row>
    <row r="127" spans="1:12" ht="14.4" x14ac:dyDescent="0.25">
      <c r="A127" s="100" t="s">
        <v>589</v>
      </c>
      <c r="B127" s="98" t="s">
        <v>366</v>
      </c>
      <c r="C127" s="99"/>
      <c r="D127" s="99"/>
      <c r="E127" s="99"/>
      <c r="F127" s="99"/>
      <c r="G127" s="101" t="s">
        <v>590</v>
      </c>
      <c r="H127" s="102">
        <v>-129428.74</v>
      </c>
      <c r="I127" s="102">
        <v>0</v>
      </c>
      <c r="J127" s="102">
        <v>6553.83</v>
      </c>
      <c r="K127" s="102">
        <v>-135982.57</v>
      </c>
      <c r="L127" s="103"/>
    </row>
    <row r="128" spans="1:12" ht="14.4" x14ac:dyDescent="0.25">
      <c r="A128" s="100" t="s">
        <v>591</v>
      </c>
      <c r="B128" s="98" t="s">
        <v>366</v>
      </c>
      <c r="C128" s="99"/>
      <c r="D128" s="99"/>
      <c r="E128" s="99"/>
      <c r="F128" s="99"/>
      <c r="G128" s="101" t="s">
        <v>592</v>
      </c>
      <c r="H128" s="102">
        <v>-220604.22</v>
      </c>
      <c r="I128" s="102">
        <v>0</v>
      </c>
      <c r="J128" s="102">
        <v>17949.419999999998</v>
      </c>
      <c r="K128" s="102">
        <v>-238553.64</v>
      </c>
      <c r="L128" s="103"/>
    </row>
    <row r="129" spans="1:12" ht="14.4" x14ac:dyDescent="0.25">
      <c r="A129" s="104" t="s">
        <v>366</v>
      </c>
      <c r="B129" s="98" t="s">
        <v>366</v>
      </c>
      <c r="C129" s="99"/>
      <c r="D129" s="99"/>
      <c r="E129" s="99"/>
      <c r="F129" s="99"/>
      <c r="G129" s="105" t="s">
        <v>366</v>
      </c>
      <c r="H129" s="106"/>
      <c r="I129" s="106"/>
      <c r="J129" s="106"/>
      <c r="K129" s="106"/>
      <c r="L129" s="107"/>
    </row>
    <row r="130" spans="1:12" ht="14.4" x14ac:dyDescent="0.25">
      <c r="A130" s="93" t="s">
        <v>593</v>
      </c>
      <c r="B130" s="98" t="s">
        <v>366</v>
      </c>
      <c r="C130" s="99"/>
      <c r="D130" s="99"/>
      <c r="E130" s="94" t="s">
        <v>594</v>
      </c>
      <c r="F130" s="95"/>
      <c r="G130" s="95"/>
      <c r="H130" s="87">
        <v>269479.31</v>
      </c>
      <c r="I130" s="87">
        <v>0</v>
      </c>
      <c r="J130" s="87">
        <v>5923.97</v>
      </c>
      <c r="K130" s="87">
        <v>263555.34000000003</v>
      </c>
      <c r="L130" s="96"/>
    </row>
    <row r="131" spans="1:12" ht="14.4" x14ac:dyDescent="0.25">
      <c r="A131" s="93" t="s">
        <v>595</v>
      </c>
      <c r="B131" s="98" t="s">
        <v>366</v>
      </c>
      <c r="C131" s="99"/>
      <c r="D131" s="99"/>
      <c r="E131" s="99"/>
      <c r="F131" s="94" t="s">
        <v>594</v>
      </c>
      <c r="G131" s="95"/>
      <c r="H131" s="87">
        <v>885835.51</v>
      </c>
      <c r="I131" s="87">
        <v>0</v>
      </c>
      <c r="J131" s="87">
        <v>0</v>
      </c>
      <c r="K131" s="87">
        <v>885835.51</v>
      </c>
      <c r="L131" s="96"/>
    </row>
    <row r="132" spans="1:12" ht="14.4" x14ac:dyDescent="0.25">
      <c r="A132" s="100" t="s">
        <v>596</v>
      </c>
      <c r="B132" s="98" t="s">
        <v>366</v>
      </c>
      <c r="C132" s="99"/>
      <c r="D132" s="99"/>
      <c r="E132" s="99"/>
      <c r="F132" s="99"/>
      <c r="G132" s="101" t="s">
        <v>597</v>
      </c>
      <c r="H132" s="102">
        <v>762517.51</v>
      </c>
      <c r="I132" s="102">
        <v>0</v>
      </c>
      <c r="J132" s="102">
        <v>0</v>
      </c>
      <c r="K132" s="102">
        <v>762517.51</v>
      </c>
      <c r="L132" s="103"/>
    </row>
    <row r="133" spans="1:12" ht="14.4" x14ac:dyDescent="0.25">
      <c r="A133" s="100" t="s">
        <v>598</v>
      </c>
      <c r="B133" s="98" t="s">
        <v>366</v>
      </c>
      <c r="C133" s="99"/>
      <c r="D133" s="99"/>
      <c r="E133" s="99"/>
      <c r="F133" s="99"/>
      <c r="G133" s="101" t="s">
        <v>599</v>
      </c>
      <c r="H133" s="102">
        <v>113798</v>
      </c>
      <c r="I133" s="102">
        <v>0</v>
      </c>
      <c r="J133" s="102">
        <v>0</v>
      </c>
      <c r="K133" s="102">
        <v>113798</v>
      </c>
      <c r="L133" s="103"/>
    </row>
    <row r="134" spans="1:12" ht="14.4" x14ac:dyDescent="0.25">
      <c r="A134" s="100" t="s">
        <v>600</v>
      </c>
      <c r="B134" s="98" t="s">
        <v>366</v>
      </c>
      <c r="C134" s="99"/>
      <c r="D134" s="99"/>
      <c r="E134" s="99"/>
      <c r="F134" s="99"/>
      <c r="G134" s="101" t="s">
        <v>601</v>
      </c>
      <c r="H134" s="102">
        <v>9520</v>
      </c>
      <c r="I134" s="102">
        <v>0</v>
      </c>
      <c r="J134" s="102">
        <v>0</v>
      </c>
      <c r="K134" s="102">
        <v>9520</v>
      </c>
      <c r="L134" s="103"/>
    </row>
    <row r="135" spans="1:12" ht="14.4" x14ac:dyDescent="0.25">
      <c r="A135" s="104" t="s">
        <v>366</v>
      </c>
      <c r="B135" s="98" t="s">
        <v>366</v>
      </c>
      <c r="C135" s="99"/>
      <c r="D135" s="99"/>
      <c r="E135" s="99"/>
      <c r="F135" s="99"/>
      <c r="G135" s="105" t="s">
        <v>366</v>
      </c>
      <c r="H135" s="106"/>
      <c r="I135" s="106"/>
      <c r="J135" s="106"/>
      <c r="K135" s="106"/>
      <c r="L135" s="107"/>
    </row>
    <row r="136" spans="1:12" ht="14.4" x14ac:dyDescent="0.25">
      <c r="A136" s="93" t="s">
        <v>602</v>
      </c>
      <c r="B136" s="98" t="s">
        <v>366</v>
      </c>
      <c r="C136" s="99"/>
      <c r="D136" s="99"/>
      <c r="E136" s="99"/>
      <c r="F136" s="94" t="s">
        <v>603</v>
      </c>
      <c r="G136" s="95"/>
      <c r="H136" s="87">
        <v>-616356.19999999995</v>
      </c>
      <c r="I136" s="87">
        <v>0</v>
      </c>
      <c r="J136" s="87">
        <v>5923.97</v>
      </c>
      <c r="K136" s="87">
        <v>-622280.17000000004</v>
      </c>
      <c r="L136" s="96"/>
    </row>
    <row r="137" spans="1:12" ht="14.4" x14ac:dyDescent="0.25">
      <c r="A137" s="100" t="s">
        <v>604</v>
      </c>
      <c r="B137" s="98" t="s">
        <v>366</v>
      </c>
      <c r="C137" s="99"/>
      <c r="D137" s="99"/>
      <c r="E137" s="99"/>
      <c r="F137" s="99"/>
      <c r="G137" s="101" t="s">
        <v>605</v>
      </c>
      <c r="H137" s="102">
        <v>-493038.2</v>
      </c>
      <c r="I137" s="102">
        <v>0</v>
      </c>
      <c r="J137" s="102">
        <v>5923.97</v>
      </c>
      <c r="K137" s="102">
        <v>-498962.17</v>
      </c>
      <c r="L137" s="103"/>
    </row>
    <row r="138" spans="1:12" ht="14.4" x14ac:dyDescent="0.25">
      <c r="A138" s="100" t="s">
        <v>606</v>
      </c>
      <c r="B138" s="98" t="s">
        <v>366</v>
      </c>
      <c r="C138" s="99"/>
      <c r="D138" s="99"/>
      <c r="E138" s="99"/>
      <c r="F138" s="99"/>
      <c r="G138" s="101" t="s">
        <v>607</v>
      </c>
      <c r="H138" s="102">
        <v>-9520</v>
      </c>
      <c r="I138" s="102">
        <v>0</v>
      </c>
      <c r="J138" s="102">
        <v>0</v>
      </c>
      <c r="K138" s="102">
        <v>-9520</v>
      </c>
      <c r="L138" s="103"/>
    </row>
    <row r="139" spans="1:12" ht="14.4" x14ac:dyDescent="0.25">
      <c r="A139" s="100" t="s">
        <v>608</v>
      </c>
      <c r="B139" s="98" t="s">
        <v>366</v>
      </c>
      <c r="C139" s="99"/>
      <c r="D139" s="99"/>
      <c r="E139" s="99"/>
      <c r="F139" s="99"/>
      <c r="G139" s="101" t="s">
        <v>609</v>
      </c>
      <c r="H139" s="102">
        <v>-113798</v>
      </c>
      <c r="I139" s="102">
        <v>0</v>
      </c>
      <c r="J139" s="102">
        <v>0</v>
      </c>
      <c r="K139" s="102">
        <v>-113798</v>
      </c>
      <c r="L139" s="103"/>
    </row>
    <row r="140" spans="1:12" ht="14.4" x14ac:dyDescent="0.25">
      <c r="A140" s="104" t="s">
        <v>366</v>
      </c>
      <c r="B140" s="98" t="s">
        <v>366</v>
      </c>
      <c r="C140" s="99"/>
      <c r="D140" s="99"/>
      <c r="E140" s="99"/>
      <c r="F140" s="99"/>
      <c r="G140" s="105" t="s">
        <v>366</v>
      </c>
      <c r="H140" s="106"/>
      <c r="I140" s="106"/>
      <c r="J140" s="106"/>
      <c r="K140" s="106"/>
      <c r="L140" s="107"/>
    </row>
    <row r="141" spans="1:12" ht="14.4" x14ac:dyDescent="0.25">
      <c r="A141" s="93" t="s">
        <v>610</v>
      </c>
      <c r="B141" s="98" t="s">
        <v>366</v>
      </c>
      <c r="C141" s="99"/>
      <c r="D141" s="99"/>
      <c r="E141" s="94" t="s">
        <v>611</v>
      </c>
      <c r="F141" s="95"/>
      <c r="G141" s="95"/>
      <c r="H141" s="87">
        <v>92306</v>
      </c>
      <c r="I141" s="87">
        <v>0</v>
      </c>
      <c r="J141" s="87">
        <v>0</v>
      </c>
      <c r="K141" s="87">
        <v>92306</v>
      </c>
      <c r="L141" s="96"/>
    </row>
    <row r="142" spans="1:12" ht="14.4" x14ac:dyDescent="0.25">
      <c r="A142" s="93" t="s">
        <v>612</v>
      </c>
      <c r="B142" s="98" t="s">
        <v>366</v>
      </c>
      <c r="C142" s="99"/>
      <c r="D142" s="99"/>
      <c r="E142" s="99"/>
      <c r="F142" s="94" t="s">
        <v>611</v>
      </c>
      <c r="G142" s="95"/>
      <c r="H142" s="87">
        <v>92306</v>
      </c>
      <c r="I142" s="87">
        <v>0</v>
      </c>
      <c r="J142" s="87">
        <v>0</v>
      </c>
      <c r="K142" s="87">
        <v>92306</v>
      </c>
      <c r="L142" s="96"/>
    </row>
    <row r="143" spans="1:12" ht="14.4" x14ac:dyDescent="0.25">
      <c r="A143" s="100" t="s">
        <v>613</v>
      </c>
      <c r="B143" s="98" t="s">
        <v>366</v>
      </c>
      <c r="C143" s="99"/>
      <c r="D143" s="99"/>
      <c r="E143" s="99"/>
      <c r="F143" s="99"/>
      <c r="G143" s="101" t="s">
        <v>614</v>
      </c>
      <c r="H143" s="102">
        <v>92306</v>
      </c>
      <c r="I143" s="102">
        <v>0</v>
      </c>
      <c r="J143" s="102">
        <v>0</v>
      </c>
      <c r="K143" s="102">
        <v>92306</v>
      </c>
      <c r="L143" s="103"/>
    </row>
    <row r="144" spans="1:12" ht="14.4" x14ac:dyDescent="0.25">
      <c r="A144" s="104" t="s">
        <v>366</v>
      </c>
      <c r="B144" s="98" t="s">
        <v>366</v>
      </c>
      <c r="C144" s="99"/>
      <c r="D144" s="99"/>
      <c r="E144" s="99"/>
      <c r="F144" s="99"/>
      <c r="G144" s="105" t="s">
        <v>366</v>
      </c>
      <c r="H144" s="106"/>
      <c r="I144" s="106"/>
      <c r="J144" s="106"/>
      <c r="K144" s="106"/>
      <c r="L144" s="107"/>
    </row>
    <row r="145" spans="1:12" ht="14.4" x14ac:dyDescent="0.25">
      <c r="A145" s="93" t="s">
        <v>615</v>
      </c>
      <c r="B145" s="98" t="s">
        <v>366</v>
      </c>
      <c r="C145" s="99"/>
      <c r="D145" s="94" t="s">
        <v>616</v>
      </c>
      <c r="E145" s="95"/>
      <c r="F145" s="95"/>
      <c r="G145" s="95"/>
      <c r="H145" s="87">
        <v>10152057.689999999</v>
      </c>
      <c r="I145" s="87">
        <v>0</v>
      </c>
      <c r="J145" s="87">
        <v>0</v>
      </c>
      <c r="K145" s="87">
        <v>10152057.689999999</v>
      </c>
      <c r="L145" s="96"/>
    </row>
    <row r="146" spans="1:12" ht="14.4" x14ac:dyDescent="0.25">
      <c r="A146" s="93" t="s">
        <v>617</v>
      </c>
      <c r="B146" s="98" t="s">
        <v>366</v>
      </c>
      <c r="C146" s="99"/>
      <c r="D146" s="99"/>
      <c r="E146" s="94" t="s">
        <v>616</v>
      </c>
      <c r="F146" s="95"/>
      <c r="G146" s="95"/>
      <c r="H146" s="87">
        <v>10152057.689999999</v>
      </c>
      <c r="I146" s="87">
        <v>0</v>
      </c>
      <c r="J146" s="87">
        <v>0</v>
      </c>
      <c r="K146" s="87">
        <v>10152057.689999999</v>
      </c>
      <c r="L146" s="96"/>
    </row>
    <row r="147" spans="1:12" ht="14.4" x14ac:dyDescent="0.25">
      <c r="A147" s="93" t="s">
        <v>618</v>
      </c>
      <c r="B147" s="98" t="s">
        <v>366</v>
      </c>
      <c r="C147" s="99"/>
      <c r="D147" s="99"/>
      <c r="E147" s="99"/>
      <c r="F147" s="94" t="s">
        <v>619</v>
      </c>
      <c r="G147" s="95"/>
      <c r="H147" s="87">
        <v>10152057.689999999</v>
      </c>
      <c r="I147" s="87">
        <v>0</v>
      </c>
      <c r="J147" s="87">
        <v>0</v>
      </c>
      <c r="K147" s="87">
        <v>10152057.689999999</v>
      </c>
      <c r="L147" s="96"/>
    </row>
    <row r="148" spans="1:12" ht="14.4" x14ac:dyDescent="0.25">
      <c r="A148" s="100" t="s">
        <v>620</v>
      </c>
      <c r="B148" s="98" t="s">
        <v>366</v>
      </c>
      <c r="C148" s="99"/>
      <c r="D148" s="99"/>
      <c r="E148" s="99"/>
      <c r="F148" s="99"/>
      <c r="G148" s="101" t="s">
        <v>491</v>
      </c>
      <c r="H148" s="102">
        <v>29585</v>
      </c>
      <c r="I148" s="102">
        <v>0</v>
      </c>
      <c r="J148" s="102">
        <v>0</v>
      </c>
      <c r="K148" s="102">
        <v>29585</v>
      </c>
      <c r="L148" s="103"/>
    </row>
    <row r="149" spans="1:12" ht="14.4" x14ac:dyDescent="0.25">
      <c r="A149" s="100" t="s">
        <v>621</v>
      </c>
      <c r="B149" s="98" t="s">
        <v>366</v>
      </c>
      <c r="C149" s="99"/>
      <c r="D149" s="99"/>
      <c r="E149" s="99"/>
      <c r="F149" s="99"/>
      <c r="G149" s="101" t="s">
        <v>622</v>
      </c>
      <c r="H149" s="102">
        <v>1267564.69</v>
      </c>
      <c r="I149" s="102">
        <v>0</v>
      </c>
      <c r="J149" s="102">
        <v>0</v>
      </c>
      <c r="K149" s="102">
        <v>1267564.69</v>
      </c>
      <c r="L149" s="103"/>
    </row>
    <row r="150" spans="1:12" ht="14.4" x14ac:dyDescent="0.25">
      <c r="A150" s="100" t="s">
        <v>623</v>
      </c>
      <c r="B150" s="98" t="s">
        <v>366</v>
      </c>
      <c r="C150" s="99"/>
      <c r="D150" s="99"/>
      <c r="E150" s="99"/>
      <c r="F150" s="99"/>
      <c r="G150" s="101" t="s">
        <v>624</v>
      </c>
      <c r="H150" s="102">
        <v>35000</v>
      </c>
      <c r="I150" s="102">
        <v>0</v>
      </c>
      <c r="J150" s="102">
        <v>0</v>
      </c>
      <c r="K150" s="102">
        <v>35000</v>
      </c>
      <c r="L150" s="103"/>
    </row>
    <row r="151" spans="1:12" ht="14.4" x14ac:dyDescent="0.25">
      <c r="A151" s="100" t="s">
        <v>625</v>
      </c>
      <c r="B151" s="98" t="s">
        <v>366</v>
      </c>
      <c r="C151" s="99"/>
      <c r="D151" s="99"/>
      <c r="E151" s="99"/>
      <c r="F151" s="99"/>
      <c r="G151" s="101" t="s">
        <v>626</v>
      </c>
      <c r="H151" s="102">
        <v>150000</v>
      </c>
      <c r="I151" s="102">
        <v>0</v>
      </c>
      <c r="J151" s="102">
        <v>0</v>
      </c>
      <c r="K151" s="102">
        <v>150000</v>
      </c>
      <c r="L151" s="103"/>
    </row>
    <row r="152" spans="1:12" ht="14.4" x14ac:dyDescent="0.25">
      <c r="A152" s="100" t="s">
        <v>627</v>
      </c>
      <c r="B152" s="98" t="s">
        <v>366</v>
      </c>
      <c r="C152" s="99"/>
      <c r="D152" s="99"/>
      <c r="E152" s="99"/>
      <c r="F152" s="99"/>
      <c r="G152" s="101" t="s">
        <v>628</v>
      </c>
      <c r="H152" s="102">
        <v>8172405</v>
      </c>
      <c r="I152" s="102">
        <v>0</v>
      </c>
      <c r="J152" s="102">
        <v>0</v>
      </c>
      <c r="K152" s="102">
        <v>8172405</v>
      </c>
      <c r="L152" s="103"/>
    </row>
    <row r="153" spans="1:12" ht="14.4" x14ac:dyDescent="0.25">
      <c r="A153" s="100" t="s">
        <v>629</v>
      </c>
      <c r="B153" s="98" t="s">
        <v>366</v>
      </c>
      <c r="C153" s="99"/>
      <c r="D153" s="99"/>
      <c r="E153" s="99"/>
      <c r="F153" s="99"/>
      <c r="G153" s="101" t="s">
        <v>630</v>
      </c>
      <c r="H153" s="102">
        <v>497503</v>
      </c>
      <c r="I153" s="102">
        <v>0</v>
      </c>
      <c r="J153" s="102">
        <v>0</v>
      </c>
      <c r="K153" s="102">
        <v>497503</v>
      </c>
      <c r="L153" s="103"/>
    </row>
    <row r="154" spans="1:12" ht="14.4" x14ac:dyDescent="0.25">
      <c r="A154" s="104" t="s">
        <v>366</v>
      </c>
      <c r="B154" s="98" t="s">
        <v>366</v>
      </c>
      <c r="C154" s="99"/>
      <c r="D154" s="99"/>
      <c r="E154" s="99"/>
      <c r="F154" s="99"/>
      <c r="G154" s="105" t="s">
        <v>366</v>
      </c>
      <c r="H154" s="106"/>
      <c r="I154" s="106"/>
      <c r="J154" s="106"/>
      <c r="K154" s="106"/>
      <c r="L154" s="107"/>
    </row>
    <row r="155" spans="1:12" ht="14.4" x14ac:dyDescent="0.25">
      <c r="A155" s="93" t="s">
        <v>631</v>
      </c>
      <c r="B155" s="94" t="s">
        <v>632</v>
      </c>
      <c r="C155" s="95"/>
      <c r="D155" s="95"/>
      <c r="E155" s="95"/>
      <c r="F155" s="95"/>
      <c r="G155" s="95"/>
      <c r="H155" s="87">
        <v>32314807.329999998</v>
      </c>
      <c r="I155" s="87">
        <v>3905578.08</v>
      </c>
      <c r="J155" s="87">
        <v>3476351.99</v>
      </c>
      <c r="K155" s="87">
        <v>31885581.239999998</v>
      </c>
      <c r="L155" s="96"/>
    </row>
    <row r="156" spans="1:12" ht="14.4" x14ac:dyDescent="0.25">
      <c r="A156" s="93" t="s">
        <v>633</v>
      </c>
      <c r="B156" s="97" t="s">
        <v>366</v>
      </c>
      <c r="C156" s="94" t="s">
        <v>634</v>
      </c>
      <c r="D156" s="95"/>
      <c r="E156" s="95"/>
      <c r="F156" s="95"/>
      <c r="G156" s="95"/>
      <c r="H156" s="87">
        <v>11659572.800000001</v>
      </c>
      <c r="I156" s="87">
        <v>3585962.62</v>
      </c>
      <c r="J156" s="87">
        <v>3446153.93</v>
      </c>
      <c r="K156" s="87">
        <v>11519764.109999999</v>
      </c>
      <c r="L156" s="96"/>
    </row>
    <row r="157" spans="1:12" ht="14.4" x14ac:dyDescent="0.25">
      <c r="A157" s="93" t="s">
        <v>635</v>
      </c>
      <c r="B157" s="98" t="s">
        <v>366</v>
      </c>
      <c r="C157" s="99"/>
      <c r="D157" s="94" t="s">
        <v>636</v>
      </c>
      <c r="E157" s="95"/>
      <c r="F157" s="95"/>
      <c r="G157" s="95"/>
      <c r="H157" s="87">
        <v>1594377.09</v>
      </c>
      <c r="I157" s="87">
        <v>2507281.42</v>
      </c>
      <c r="J157" s="87">
        <v>2120787.4700000002</v>
      </c>
      <c r="K157" s="87">
        <v>1207883.1399999999</v>
      </c>
      <c r="L157" s="96"/>
    </row>
    <row r="158" spans="1:12" ht="14.4" x14ac:dyDescent="0.25">
      <c r="A158" s="93" t="s">
        <v>637</v>
      </c>
      <c r="B158" s="98" t="s">
        <v>366</v>
      </c>
      <c r="C158" s="99"/>
      <c r="D158" s="99"/>
      <c r="E158" s="94" t="s">
        <v>638</v>
      </c>
      <c r="F158" s="95"/>
      <c r="G158" s="95"/>
      <c r="H158" s="87">
        <v>642561.24</v>
      </c>
      <c r="I158" s="87">
        <v>1298390.6000000001</v>
      </c>
      <c r="J158" s="87">
        <v>1366844.46</v>
      </c>
      <c r="K158" s="87">
        <v>711015.1</v>
      </c>
      <c r="L158" s="96"/>
    </row>
    <row r="159" spans="1:12" ht="14.4" x14ac:dyDescent="0.25">
      <c r="A159" s="93" t="s">
        <v>639</v>
      </c>
      <c r="B159" s="98" t="s">
        <v>366</v>
      </c>
      <c r="C159" s="99"/>
      <c r="D159" s="99"/>
      <c r="E159" s="99"/>
      <c r="F159" s="94" t="s">
        <v>638</v>
      </c>
      <c r="G159" s="95"/>
      <c r="H159" s="87">
        <v>642561.24</v>
      </c>
      <c r="I159" s="87">
        <v>1298390.6000000001</v>
      </c>
      <c r="J159" s="87">
        <v>1366844.46</v>
      </c>
      <c r="K159" s="87">
        <v>711015.1</v>
      </c>
      <c r="L159" s="96"/>
    </row>
    <row r="160" spans="1:12" ht="14.4" x14ac:dyDescent="0.25">
      <c r="A160" s="100" t="s">
        <v>640</v>
      </c>
      <c r="B160" s="98" t="s">
        <v>366</v>
      </c>
      <c r="C160" s="99"/>
      <c r="D160" s="99"/>
      <c r="E160" s="99"/>
      <c r="F160" s="99"/>
      <c r="G160" s="101" t="s">
        <v>641</v>
      </c>
      <c r="H160" s="102">
        <v>0</v>
      </c>
      <c r="I160" s="102">
        <v>480950.26</v>
      </c>
      <c r="J160" s="102">
        <v>480950.26</v>
      </c>
      <c r="K160" s="102">
        <v>0</v>
      </c>
      <c r="L160" s="103"/>
    </row>
    <row r="161" spans="1:12" ht="14.4" x14ac:dyDescent="0.25">
      <c r="A161" s="100" t="s">
        <v>642</v>
      </c>
      <c r="B161" s="98" t="s">
        <v>366</v>
      </c>
      <c r="C161" s="99"/>
      <c r="D161" s="99"/>
      <c r="E161" s="99"/>
      <c r="F161" s="99"/>
      <c r="G161" s="101" t="s">
        <v>643</v>
      </c>
      <c r="H161" s="102">
        <v>598350.79</v>
      </c>
      <c r="I161" s="102">
        <v>598350.79</v>
      </c>
      <c r="J161" s="102">
        <v>626200.06999999995</v>
      </c>
      <c r="K161" s="102">
        <v>626200.06999999995</v>
      </c>
      <c r="L161" s="103"/>
    </row>
    <row r="162" spans="1:12" ht="14.4" x14ac:dyDescent="0.25">
      <c r="A162" s="100" t="s">
        <v>644</v>
      </c>
      <c r="B162" s="98" t="s">
        <v>366</v>
      </c>
      <c r="C162" s="99"/>
      <c r="D162" s="99"/>
      <c r="E162" s="99"/>
      <c r="F162" s="99"/>
      <c r="G162" s="101" t="s">
        <v>645</v>
      </c>
      <c r="H162" s="102">
        <v>0</v>
      </c>
      <c r="I162" s="102">
        <v>0</v>
      </c>
      <c r="J162" s="102">
        <v>40590.379999999997</v>
      </c>
      <c r="K162" s="102">
        <v>40590.379999999997</v>
      </c>
      <c r="L162" s="103"/>
    </row>
    <row r="163" spans="1:12" ht="14.4" x14ac:dyDescent="0.25">
      <c r="A163" s="100" t="s">
        <v>646</v>
      </c>
      <c r="B163" s="98" t="s">
        <v>366</v>
      </c>
      <c r="C163" s="99"/>
      <c r="D163" s="99"/>
      <c r="E163" s="99"/>
      <c r="F163" s="99"/>
      <c r="G163" s="101" t="s">
        <v>647</v>
      </c>
      <c r="H163" s="102">
        <v>0</v>
      </c>
      <c r="I163" s="102">
        <v>1020.49</v>
      </c>
      <c r="J163" s="102">
        <v>1020.49</v>
      </c>
      <c r="K163" s="102">
        <v>0</v>
      </c>
      <c r="L163" s="103"/>
    </row>
    <row r="164" spans="1:12" ht="14.4" x14ac:dyDescent="0.25">
      <c r="A164" s="100" t="s">
        <v>648</v>
      </c>
      <c r="B164" s="98" t="s">
        <v>366</v>
      </c>
      <c r="C164" s="99"/>
      <c r="D164" s="99"/>
      <c r="E164" s="99"/>
      <c r="F164" s="99"/>
      <c r="G164" s="101" t="s">
        <v>649</v>
      </c>
      <c r="H164" s="102">
        <v>0</v>
      </c>
      <c r="I164" s="102">
        <v>10500.03</v>
      </c>
      <c r="J164" s="102">
        <v>10500.03</v>
      </c>
      <c r="K164" s="102">
        <v>0</v>
      </c>
      <c r="L164" s="103"/>
    </row>
    <row r="165" spans="1:12" ht="14.4" x14ac:dyDescent="0.25">
      <c r="A165" s="100" t="s">
        <v>650</v>
      </c>
      <c r="B165" s="98" t="s">
        <v>366</v>
      </c>
      <c r="C165" s="99"/>
      <c r="D165" s="99"/>
      <c r="E165" s="99"/>
      <c r="F165" s="99"/>
      <c r="G165" s="101" t="s">
        <v>651</v>
      </c>
      <c r="H165" s="102">
        <v>44210.45</v>
      </c>
      <c r="I165" s="102">
        <v>207569.03</v>
      </c>
      <c r="J165" s="102">
        <v>207583.23</v>
      </c>
      <c r="K165" s="102">
        <v>44224.65</v>
      </c>
      <c r="L165" s="103"/>
    </row>
    <row r="166" spans="1:12" ht="14.4" x14ac:dyDescent="0.25">
      <c r="A166" s="104" t="s">
        <v>366</v>
      </c>
      <c r="B166" s="98" t="s">
        <v>366</v>
      </c>
      <c r="C166" s="99"/>
      <c r="D166" s="99"/>
      <c r="E166" s="99"/>
      <c r="F166" s="99"/>
      <c r="G166" s="105" t="s">
        <v>366</v>
      </c>
      <c r="H166" s="106"/>
      <c r="I166" s="106"/>
      <c r="J166" s="106"/>
      <c r="K166" s="106"/>
      <c r="L166" s="107"/>
    </row>
    <row r="167" spans="1:12" ht="14.4" x14ac:dyDescent="0.25">
      <c r="A167" s="93" t="s">
        <v>652</v>
      </c>
      <c r="B167" s="98" t="s">
        <v>366</v>
      </c>
      <c r="C167" s="99"/>
      <c r="D167" s="99"/>
      <c r="E167" s="94" t="s">
        <v>653</v>
      </c>
      <c r="F167" s="95"/>
      <c r="G167" s="95"/>
      <c r="H167" s="87">
        <v>184867.16</v>
      </c>
      <c r="I167" s="87">
        <v>187061.1</v>
      </c>
      <c r="J167" s="87">
        <v>161049.28</v>
      </c>
      <c r="K167" s="87">
        <v>158855.34</v>
      </c>
      <c r="L167" s="96"/>
    </row>
    <row r="168" spans="1:12" ht="14.4" x14ac:dyDescent="0.25">
      <c r="A168" s="93" t="s">
        <v>654</v>
      </c>
      <c r="B168" s="98" t="s">
        <v>366</v>
      </c>
      <c r="C168" s="99"/>
      <c r="D168" s="99"/>
      <c r="E168" s="99"/>
      <c r="F168" s="94" t="s">
        <v>653</v>
      </c>
      <c r="G168" s="95"/>
      <c r="H168" s="87">
        <v>184867.16</v>
      </c>
      <c r="I168" s="87">
        <v>187061.1</v>
      </c>
      <c r="J168" s="87">
        <v>161049.28</v>
      </c>
      <c r="K168" s="87">
        <v>158855.34</v>
      </c>
      <c r="L168" s="96"/>
    </row>
    <row r="169" spans="1:12" ht="14.4" x14ac:dyDescent="0.25">
      <c r="A169" s="100" t="s">
        <v>655</v>
      </c>
      <c r="B169" s="98" t="s">
        <v>366</v>
      </c>
      <c r="C169" s="99"/>
      <c r="D169" s="99"/>
      <c r="E169" s="99"/>
      <c r="F169" s="99"/>
      <c r="G169" s="101" t="s">
        <v>656</v>
      </c>
      <c r="H169" s="102">
        <v>124420.63</v>
      </c>
      <c r="I169" s="102">
        <v>126614.57</v>
      </c>
      <c r="J169" s="102">
        <v>124661.37</v>
      </c>
      <c r="K169" s="102">
        <v>122467.43</v>
      </c>
      <c r="L169" s="103"/>
    </row>
    <row r="170" spans="1:12" ht="14.4" x14ac:dyDescent="0.25">
      <c r="A170" s="100" t="s">
        <v>657</v>
      </c>
      <c r="B170" s="98" t="s">
        <v>366</v>
      </c>
      <c r="C170" s="99"/>
      <c r="D170" s="99"/>
      <c r="E170" s="99"/>
      <c r="F170" s="99"/>
      <c r="G170" s="101" t="s">
        <v>658</v>
      </c>
      <c r="H170" s="102">
        <v>40349.42</v>
      </c>
      <c r="I170" s="102">
        <v>40349.42</v>
      </c>
      <c r="J170" s="102">
        <v>28935.5</v>
      </c>
      <c r="K170" s="102">
        <v>28935.5</v>
      </c>
      <c r="L170" s="103"/>
    </row>
    <row r="171" spans="1:12" ht="14.4" x14ac:dyDescent="0.25">
      <c r="A171" s="100" t="s">
        <v>659</v>
      </c>
      <c r="B171" s="98" t="s">
        <v>366</v>
      </c>
      <c r="C171" s="99"/>
      <c r="D171" s="99"/>
      <c r="E171" s="99"/>
      <c r="F171" s="99"/>
      <c r="G171" s="101" t="s">
        <v>660</v>
      </c>
      <c r="H171" s="102">
        <v>139.69999999999999</v>
      </c>
      <c r="I171" s="102">
        <v>139.69999999999999</v>
      </c>
      <c r="J171" s="102">
        <v>0</v>
      </c>
      <c r="K171" s="102">
        <v>0</v>
      </c>
      <c r="L171" s="103"/>
    </row>
    <row r="172" spans="1:12" ht="14.4" x14ac:dyDescent="0.25">
      <c r="A172" s="100" t="s">
        <v>661</v>
      </c>
      <c r="B172" s="98" t="s">
        <v>366</v>
      </c>
      <c r="C172" s="99"/>
      <c r="D172" s="99"/>
      <c r="E172" s="99"/>
      <c r="F172" s="99"/>
      <c r="G172" s="101" t="s">
        <v>662</v>
      </c>
      <c r="H172" s="102">
        <v>5030.5600000000004</v>
      </c>
      <c r="I172" s="102">
        <v>5030.5600000000004</v>
      </c>
      <c r="J172" s="102">
        <v>3577.45</v>
      </c>
      <c r="K172" s="102">
        <v>3577.45</v>
      </c>
      <c r="L172" s="103"/>
    </row>
    <row r="173" spans="1:12" ht="14.4" x14ac:dyDescent="0.25">
      <c r="A173" s="100" t="s">
        <v>663</v>
      </c>
      <c r="B173" s="98" t="s">
        <v>366</v>
      </c>
      <c r="C173" s="99"/>
      <c r="D173" s="99"/>
      <c r="E173" s="99"/>
      <c r="F173" s="99"/>
      <c r="G173" s="101" t="s">
        <v>664</v>
      </c>
      <c r="H173" s="102">
        <v>14926.85</v>
      </c>
      <c r="I173" s="102">
        <v>14926.85</v>
      </c>
      <c r="J173" s="102">
        <v>3874.96</v>
      </c>
      <c r="K173" s="102">
        <v>3874.96</v>
      </c>
      <c r="L173" s="103"/>
    </row>
    <row r="174" spans="1:12" ht="14.4" x14ac:dyDescent="0.25">
      <c r="A174" s="104" t="s">
        <v>366</v>
      </c>
      <c r="B174" s="98" t="s">
        <v>366</v>
      </c>
      <c r="C174" s="99"/>
      <c r="D174" s="99"/>
      <c r="E174" s="99"/>
      <c r="F174" s="99"/>
      <c r="G174" s="105" t="s">
        <v>366</v>
      </c>
      <c r="H174" s="106"/>
      <c r="I174" s="106"/>
      <c r="J174" s="106"/>
      <c r="K174" s="106"/>
      <c r="L174" s="107"/>
    </row>
    <row r="175" spans="1:12" ht="14.4" x14ac:dyDescent="0.25">
      <c r="A175" s="93" t="s">
        <v>665</v>
      </c>
      <c r="B175" s="98" t="s">
        <v>366</v>
      </c>
      <c r="C175" s="99"/>
      <c r="D175" s="99"/>
      <c r="E175" s="94" t="s">
        <v>666</v>
      </c>
      <c r="F175" s="95"/>
      <c r="G175" s="95"/>
      <c r="H175" s="87">
        <v>97819</v>
      </c>
      <c r="I175" s="87">
        <v>96291.7</v>
      </c>
      <c r="J175" s="87">
        <v>51668.11</v>
      </c>
      <c r="K175" s="87">
        <v>53195.41</v>
      </c>
      <c r="L175" s="96"/>
    </row>
    <row r="176" spans="1:12" ht="14.4" x14ac:dyDescent="0.25">
      <c r="A176" s="93" t="s">
        <v>667</v>
      </c>
      <c r="B176" s="98" t="s">
        <v>366</v>
      </c>
      <c r="C176" s="99"/>
      <c r="D176" s="99"/>
      <c r="E176" s="99"/>
      <c r="F176" s="94" t="s">
        <v>666</v>
      </c>
      <c r="G176" s="95"/>
      <c r="H176" s="87">
        <v>97819</v>
      </c>
      <c r="I176" s="87">
        <v>96291.7</v>
      </c>
      <c r="J176" s="87">
        <v>51668.11</v>
      </c>
      <c r="K176" s="87">
        <v>53195.41</v>
      </c>
      <c r="L176" s="96"/>
    </row>
    <row r="177" spans="1:12" ht="14.4" x14ac:dyDescent="0.25">
      <c r="A177" s="100" t="s">
        <v>668</v>
      </c>
      <c r="B177" s="98" t="s">
        <v>366</v>
      </c>
      <c r="C177" s="99"/>
      <c r="D177" s="99"/>
      <c r="E177" s="99"/>
      <c r="F177" s="99"/>
      <c r="G177" s="101" t="s">
        <v>669</v>
      </c>
      <c r="H177" s="102">
        <v>4134.22</v>
      </c>
      <c r="I177" s="102">
        <v>6240.94</v>
      </c>
      <c r="J177" s="102">
        <v>9019.0499999999993</v>
      </c>
      <c r="K177" s="102">
        <v>6912.33</v>
      </c>
      <c r="L177" s="103"/>
    </row>
    <row r="178" spans="1:12" ht="14.4" x14ac:dyDescent="0.25">
      <c r="A178" s="100" t="s">
        <v>670</v>
      </c>
      <c r="B178" s="98" t="s">
        <v>366</v>
      </c>
      <c r="C178" s="99"/>
      <c r="D178" s="99"/>
      <c r="E178" s="99"/>
      <c r="F178" s="99"/>
      <c r="G178" s="101" t="s">
        <v>671</v>
      </c>
      <c r="H178" s="102">
        <v>40585.589999999997</v>
      </c>
      <c r="I178" s="102">
        <v>42070.85</v>
      </c>
      <c r="J178" s="102">
        <v>23730.52</v>
      </c>
      <c r="K178" s="102">
        <v>22245.26</v>
      </c>
      <c r="L178" s="103"/>
    </row>
    <row r="179" spans="1:12" ht="14.4" x14ac:dyDescent="0.25">
      <c r="A179" s="100" t="s">
        <v>672</v>
      </c>
      <c r="B179" s="98" t="s">
        <v>366</v>
      </c>
      <c r="C179" s="99"/>
      <c r="D179" s="99"/>
      <c r="E179" s="99"/>
      <c r="F179" s="99"/>
      <c r="G179" s="101" t="s">
        <v>673</v>
      </c>
      <c r="H179" s="102">
        <v>3003.06</v>
      </c>
      <c r="I179" s="102">
        <v>3003.06</v>
      </c>
      <c r="J179" s="102">
        <v>0</v>
      </c>
      <c r="K179" s="102">
        <v>0</v>
      </c>
      <c r="L179" s="103"/>
    </row>
    <row r="180" spans="1:12" ht="14.4" x14ac:dyDescent="0.25">
      <c r="A180" s="100" t="s">
        <v>674</v>
      </c>
      <c r="B180" s="98" t="s">
        <v>366</v>
      </c>
      <c r="C180" s="99"/>
      <c r="D180" s="99"/>
      <c r="E180" s="99"/>
      <c r="F180" s="99"/>
      <c r="G180" s="101" t="s">
        <v>675</v>
      </c>
      <c r="H180" s="102">
        <v>4914.95</v>
      </c>
      <c r="I180" s="102">
        <v>4914.95</v>
      </c>
      <c r="J180" s="102">
        <v>848.29</v>
      </c>
      <c r="K180" s="102">
        <v>848.29</v>
      </c>
      <c r="L180" s="103"/>
    </row>
    <row r="181" spans="1:12" ht="14.4" x14ac:dyDescent="0.25">
      <c r="A181" s="100" t="s">
        <v>676</v>
      </c>
      <c r="B181" s="98" t="s">
        <v>366</v>
      </c>
      <c r="C181" s="99"/>
      <c r="D181" s="99"/>
      <c r="E181" s="99"/>
      <c r="F181" s="99"/>
      <c r="G181" s="101" t="s">
        <v>677</v>
      </c>
      <c r="H181" s="102">
        <v>17052.71</v>
      </c>
      <c r="I181" s="102">
        <v>11933.42</v>
      </c>
      <c r="J181" s="102">
        <v>4629.66</v>
      </c>
      <c r="K181" s="102">
        <v>9748.9500000000007</v>
      </c>
      <c r="L181" s="103"/>
    </row>
    <row r="182" spans="1:12" ht="14.4" x14ac:dyDescent="0.25">
      <c r="A182" s="100" t="s">
        <v>678</v>
      </c>
      <c r="B182" s="98" t="s">
        <v>366</v>
      </c>
      <c r="C182" s="99"/>
      <c r="D182" s="99"/>
      <c r="E182" s="99"/>
      <c r="F182" s="99"/>
      <c r="G182" s="101" t="s">
        <v>679</v>
      </c>
      <c r="H182" s="102">
        <v>18659.55</v>
      </c>
      <c r="I182" s="102">
        <v>18659.55</v>
      </c>
      <c r="J182" s="102">
        <v>7220.4</v>
      </c>
      <c r="K182" s="102">
        <v>7220.4</v>
      </c>
      <c r="L182" s="103"/>
    </row>
    <row r="183" spans="1:12" ht="14.4" x14ac:dyDescent="0.25">
      <c r="A183" s="100" t="s">
        <v>680</v>
      </c>
      <c r="B183" s="98" t="s">
        <v>366</v>
      </c>
      <c r="C183" s="99"/>
      <c r="D183" s="99"/>
      <c r="E183" s="99"/>
      <c r="F183" s="99"/>
      <c r="G183" s="101" t="s">
        <v>681</v>
      </c>
      <c r="H183" s="102">
        <v>3892.69</v>
      </c>
      <c r="I183" s="102">
        <v>3892.69</v>
      </c>
      <c r="J183" s="102">
        <v>1795.57</v>
      </c>
      <c r="K183" s="102">
        <v>1795.57</v>
      </c>
      <c r="L183" s="103"/>
    </row>
    <row r="184" spans="1:12" ht="14.4" x14ac:dyDescent="0.25">
      <c r="A184" s="100" t="s">
        <v>682</v>
      </c>
      <c r="B184" s="98" t="s">
        <v>366</v>
      </c>
      <c r="C184" s="99"/>
      <c r="D184" s="99"/>
      <c r="E184" s="99"/>
      <c r="F184" s="99"/>
      <c r="G184" s="101" t="s">
        <v>683</v>
      </c>
      <c r="H184" s="102">
        <v>2407.56</v>
      </c>
      <c r="I184" s="102">
        <v>2407.5700000000002</v>
      </c>
      <c r="J184" s="102">
        <v>625</v>
      </c>
      <c r="K184" s="102">
        <v>624.99</v>
      </c>
      <c r="L184" s="103"/>
    </row>
    <row r="185" spans="1:12" ht="14.4" x14ac:dyDescent="0.25">
      <c r="A185" s="100" t="s">
        <v>684</v>
      </c>
      <c r="B185" s="98" t="s">
        <v>366</v>
      </c>
      <c r="C185" s="99"/>
      <c r="D185" s="99"/>
      <c r="E185" s="99"/>
      <c r="F185" s="99"/>
      <c r="G185" s="101" t="s">
        <v>685</v>
      </c>
      <c r="H185" s="102">
        <v>3168.67</v>
      </c>
      <c r="I185" s="102">
        <v>3168.67</v>
      </c>
      <c r="J185" s="102">
        <v>3799.62</v>
      </c>
      <c r="K185" s="102">
        <v>3799.62</v>
      </c>
      <c r="L185" s="103"/>
    </row>
    <row r="186" spans="1:12" ht="14.4" x14ac:dyDescent="0.25">
      <c r="A186" s="104" t="s">
        <v>366</v>
      </c>
      <c r="B186" s="98" t="s">
        <v>366</v>
      </c>
      <c r="C186" s="99"/>
      <c r="D186" s="99"/>
      <c r="E186" s="99"/>
      <c r="F186" s="99"/>
      <c r="G186" s="105" t="s">
        <v>366</v>
      </c>
      <c r="H186" s="106"/>
      <c r="I186" s="106"/>
      <c r="J186" s="106"/>
      <c r="K186" s="106"/>
      <c r="L186" s="107"/>
    </row>
    <row r="187" spans="1:12" ht="14.4" x14ac:dyDescent="0.25">
      <c r="A187" s="93" t="s">
        <v>686</v>
      </c>
      <c r="B187" s="98" t="s">
        <v>366</v>
      </c>
      <c r="C187" s="99"/>
      <c r="D187" s="99"/>
      <c r="E187" s="94" t="s">
        <v>687</v>
      </c>
      <c r="F187" s="95"/>
      <c r="G187" s="95"/>
      <c r="H187" s="87">
        <v>487336.38</v>
      </c>
      <c r="I187" s="87">
        <v>743797.59</v>
      </c>
      <c r="J187" s="87">
        <v>539867.4</v>
      </c>
      <c r="K187" s="87">
        <v>283406.19</v>
      </c>
      <c r="L187" s="96"/>
    </row>
    <row r="188" spans="1:12" ht="14.4" x14ac:dyDescent="0.25">
      <c r="A188" s="93" t="s">
        <v>688</v>
      </c>
      <c r="B188" s="98" t="s">
        <v>366</v>
      </c>
      <c r="C188" s="99"/>
      <c r="D188" s="99"/>
      <c r="E188" s="99"/>
      <c r="F188" s="94" t="s">
        <v>687</v>
      </c>
      <c r="G188" s="95"/>
      <c r="H188" s="87">
        <v>487336.38</v>
      </c>
      <c r="I188" s="87">
        <v>743797.59</v>
      </c>
      <c r="J188" s="87">
        <v>539867.4</v>
      </c>
      <c r="K188" s="87">
        <v>283406.19</v>
      </c>
      <c r="L188" s="96"/>
    </row>
    <row r="189" spans="1:12" ht="14.4" x14ac:dyDescent="0.25">
      <c r="A189" s="100" t="s">
        <v>689</v>
      </c>
      <c r="B189" s="98" t="s">
        <v>366</v>
      </c>
      <c r="C189" s="99"/>
      <c r="D189" s="99"/>
      <c r="E189" s="99"/>
      <c r="F189" s="99"/>
      <c r="G189" s="101" t="s">
        <v>690</v>
      </c>
      <c r="H189" s="102">
        <v>487336.38</v>
      </c>
      <c r="I189" s="102">
        <v>729801.93</v>
      </c>
      <c r="J189" s="102">
        <v>446171.72</v>
      </c>
      <c r="K189" s="102">
        <v>203706.17</v>
      </c>
      <c r="L189" s="103"/>
    </row>
    <row r="190" spans="1:12" ht="14.4" x14ac:dyDescent="0.25">
      <c r="A190" s="100" t="s">
        <v>691</v>
      </c>
      <c r="B190" s="98" t="s">
        <v>366</v>
      </c>
      <c r="C190" s="99"/>
      <c r="D190" s="99"/>
      <c r="E190" s="99"/>
      <c r="F190" s="99"/>
      <c r="G190" s="101" t="s">
        <v>692</v>
      </c>
      <c r="H190" s="102">
        <v>0</v>
      </c>
      <c r="I190" s="102">
        <v>13995.66</v>
      </c>
      <c r="J190" s="102">
        <v>93695.679999999993</v>
      </c>
      <c r="K190" s="102">
        <v>79700.02</v>
      </c>
      <c r="L190" s="103"/>
    </row>
    <row r="191" spans="1:12" ht="14.4" x14ac:dyDescent="0.25">
      <c r="A191" s="104" t="s">
        <v>366</v>
      </c>
      <c r="B191" s="98" t="s">
        <v>366</v>
      </c>
      <c r="C191" s="99"/>
      <c r="D191" s="99"/>
      <c r="E191" s="99"/>
      <c r="F191" s="99"/>
      <c r="G191" s="105" t="s">
        <v>366</v>
      </c>
      <c r="H191" s="106"/>
      <c r="I191" s="106"/>
      <c r="J191" s="106"/>
      <c r="K191" s="106"/>
      <c r="L191" s="107"/>
    </row>
    <row r="192" spans="1:12" ht="14.4" x14ac:dyDescent="0.25">
      <c r="A192" s="93" t="s">
        <v>693</v>
      </c>
      <c r="B192" s="98" t="s">
        <v>366</v>
      </c>
      <c r="C192" s="99"/>
      <c r="D192" s="99"/>
      <c r="E192" s="94" t="s">
        <v>447</v>
      </c>
      <c r="F192" s="95"/>
      <c r="G192" s="95"/>
      <c r="H192" s="87">
        <v>181793.31</v>
      </c>
      <c r="I192" s="87">
        <v>181740.43</v>
      </c>
      <c r="J192" s="87">
        <v>1358.22</v>
      </c>
      <c r="K192" s="87">
        <v>1411.1</v>
      </c>
      <c r="L192" s="96"/>
    </row>
    <row r="193" spans="1:12" ht="14.4" x14ac:dyDescent="0.25">
      <c r="A193" s="93" t="s">
        <v>694</v>
      </c>
      <c r="B193" s="98" t="s">
        <v>366</v>
      </c>
      <c r="C193" s="99"/>
      <c r="D193" s="99"/>
      <c r="E193" s="99"/>
      <c r="F193" s="94" t="s">
        <v>447</v>
      </c>
      <c r="G193" s="95"/>
      <c r="H193" s="87">
        <v>181793.31</v>
      </c>
      <c r="I193" s="87">
        <v>181740.43</v>
      </c>
      <c r="J193" s="87">
        <v>1358.22</v>
      </c>
      <c r="K193" s="87">
        <v>1411.1</v>
      </c>
      <c r="L193" s="96"/>
    </row>
    <row r="194" spans="1:12" ht="14.4" x14ac:dyDescent="0.25">
      <c r="A194" s="100" t="s">
        <v>695</v>
      </c>
      <c r="B194" s="98" t="s">
        <v>366</v>
      </c>
      <c r="C194" s="99"/>
      <c r="D194" s="99"/>
      <c r="E194" s="99"/>
      <c r="F194" s="99"/>
      <c r="G194" s="101" t="s">
        <v>696</v>
      </c>
      <c r="H194" s="102">
        <v>95</v>
      </c>
      <c r="I194" s="102">
        <v>42.12</v>
      </c>
      <c r="J194" s="102">
        <v>42.62</v>
      </c>
      <c r="K194" s="102">
        <v>95.5</v>
      </c>
      <c r="L194" s="103"/>
    </row>
    <row r="195" spans="1:12" ht="14.4" x14ac:dyDescent="0.25">
      <c r="A195" s="100" t="s">
        <v>697</v>
      </c>
      <c r="B195" s="98" t="s">
        <v>366</v>
      </c>
      <c r="C195" s="99"/>
      <c r="D195" s="99"/>
      <c r="E195" s="99"/>
      <c r="F195" s="99"/>
      <c r="G195" s="101" t="s">
        <v>456</v>
      </c>
      <c r="H195" s="102">
        <v>181698.31</v>
      </c>
      <c r="I195" s="102">
        <v>181698.31</v>
      </c>
      <c r="J195" s="102">
        <v>1315.6</v>
      </c>
      <c r="K195" s="102">
        <v>1315.6</v>
      </c>
      <c r="L195" s="103"/>
    </row>
    <row r="196" spans="1:12" ht="14.4" x14ac:dyDescent="0.25">
      <c r="A196" s="93" t="s">
        <v>366</v>
      </c>
      <c r="B196" s="98" t="s">
        <v>366</v>
      </c>
      <c r="C196" s="99"/>
      <c r="D196" s="99"/>
      <c r="E196" s="94" t="s">
        <v>366</v>
      </c>
      <c r="F196" s="95"/>
      <c r="G196" s="95"/>
      <c r="H196" s="92"/>
      <c r="I196" s="92"/>
      <c r="J196" s="92"/>
      <c r="K196" s="92"/>
      <c r="L196" s="95"/>
    </row>
    <row r="197" spans="1:12" ht="14.4" x14ac:dyDescent="0.25">
      <c r="A197" s="93" t="s">
        <v>698</v>
      </c>
      <c r="B197" s="98" t="s">
        <v>366</v>
      </c>
      <c r="C197" s="99"/>
      <c r="D197" s="94" t="s">
        <v>699</v>
      </c>
      <c r="E197" s="95"/>
      <c r="F197" s="95"/>
      <c r="G197" s="95"/>
      <c r="H197" s="87">
        <v>10065195.710000001</v>
      </c>
      <c r="I197" s="87">
        <v>1078681.2</v>
      </c>
      <c r="J197" s="87">
        <v>1325366.46</v>
      </c>
      <c r="K197" s="87">
        <v>10311880.970000001</v>
      </c>
      <c r="L197" s="96"/>
    </row>
    <row r="198" spans="1:12" ht="14.4" x14ac:dyDescent="0.25">
      <c r="A198" s="93" t="s">
        <v>700</v>
      </c>
      <c r="B198" s="98" t="s">
        <v>366</v>
      </c>
      <c r="C198" s="99"/>
      <c r="D198" s="99"/>
      <c r="E198" s="94" t="s">
        <v>699</v>
      </c>
      <c r="F198" s="95"/>
      <c r="G198" s="95"/>
      <c r="H198" s="87">
        <v>10065195.710000001</v>
      </c>
      <c r="I198" s="87">
        <v>1078681.2</v>
      </c>
      <c r="J198" s="87">
        <v>1325366.46</v>
      </c>
      <c r="K198" s="87">
        <v>10311880.970000001</v>
      </c>
      <c r="L198" s="96"/>
    </row>
    <row r="199" spans="1:12" ht="14.4" x14ac:dyDescent="0.25">
      <c r="A199" s="93" t="s">
        <v>701</v>
      </c>
      <c r="B199" s="98" t="s">
        <v>366</v>
      </c>
      <c r="C199" s="99"/>
      <c r="D199" s="99"/>
      <c r="E199" s="99"/>
      <c r="F199" s="94" t="s">
        <v>699</v>
      </c>
      <c r="G199" s="95"/>
      <c r="H199" s="87">
        <v>10065195.710000001</v>
      </c>
      <c r="I199" s="87">
        <v>1078681.2</v>
      </c>
      <c r="J199" s="87">
        <v>1325366.46</v>
      </c>
      <c r="K199" s="87">
        <v>10311880.970000001</v>
      </c>
      <c r="L199" s="96"/>
    </row>
    <row r="200" spans="1:12" ht="14.4" x14ac:dyDescent="0.25">
      <c r="A200" s="100" t="s">
        <v>702</v>
      </c>
      <c r="B200" s="98" t="s">
        <v>366</v>
      </c>
      <c r="C200" s="99"/>
      <c r="D200" s="99"/>
      <c r="E200" s="99"/>
      <c r="F200" s="99"/>
      <c r="G200" s="101" t="s">
        <v>703</v>
      </c>
      <c r="H200" s="102">
        <v>10065195.710000001</v>
      </c>
      <c r="I200" s="102">
        <v>1078681.2</v>
      </c>
      <c r="J200" s="102">
        <v>1325366.46</v>
      </c>
      <c r="K200" s="102">
        <v>10311880.970000001</v>
      </c>
      <c r="L200" s="103"/>
    </row>
    <row r="201" spans="1:12" ht="14.4" x14ac:dyDescent="0.25">
      <c r="A201" s="93" t="s">
        <v>366</v>
      </c>
      <c r="B201" s="98" t="s">
        <v>366</v>
      </c>
      <c r="C201" s="99"/>
      <c r="D201" s="94" t="s">
        <v>366</v>
      </c>
      <c r="E201" s="95"/>
      <c r="F201" s="95"/>
      <c r="G201" s="95"/>
      <c r="H201" s="92"/>
      <c r="I201" s="92"/>
      <c r="J201" s="92"/>
      <c r="K201" s="92"/>
      <c r="L201" s="95"/>
    </row>
    <row r="202" spans="1:12" ht="14.4" x14ac:dyDescent="0.25">
      <c r="A202" s="93" t="s">
        <v>704</v>
      </c>
      <c r="B202" s="97" t="s">
        <v>366</v>
      </c>
      <c r="C202" s="94" t="s">
        <v>705</v>
      </c>
      <c r="D202" s="95"/>
      <c r="E202" s="95"/>
      <c r="F202" s="95"/>
      <c r="G202" s="95"/>
      <c r="H202" s="87">
        <v>21118975.23</v>
      </c>
      <c r="I202" s="87">
        <v>319615.46000000002</v>
      </c>
      <c r="J202" s="87">
        <v>30198.06</v>
      </c>
      <c r="K202" s="87">
        <v>20829557.829999998</v>
      </c>
      <c r="L202" s="96"/>
    </row>
    <row r="203" spans="1:12" ht="14.4" x14ac:dyDescent="0.25">
      <c r="A203" s="93" t="s">
        <v>706</v>
      </c>
      <c r="B203" s="98" t="s">
        <v>366</v>
      </c>
      <c r="C203" s="99"/>
      <c r="D203" s="94" t="s">
        <v>707</v>
      </c>
      <c r="E203" s="95"/>
      <c r="F203" s="95"/>
      <c r="G203" s="95"/>
      <c r="H203" s="87">
        <v>10966917.539999999</v>
      </c>
      <c r="I203" s="87">
        <v>319615.46000000002</v>
      </c>
      <c r="J203" s="87">
        <v>30198.06</v>
      </c>
      <c r="K203" s="87">
        <v>10677500.140000001</v>
      </c>
      <c r="L203" s="96"/>
    </row>
    <row r="204" spans="1:12" ht="14.4" x14ac:dyDescent="0.25">
      <c r="A204" s="93" t="s">
        <v>708</v>
      </c>
      <c r="B204" s="98" t="s">
        <v>366</v>
      </c>
      <c r="C204" s="99"/>
      <c r="D204" s="99"/>
      <c r="E204" s="94" t="s">
        <v>709</v>
      </c>
      <c r="F204" s="95"/>
      <c r="G204" s="95"/>
      <c r="H204" s="87">
        <v>10610075.33</v>
      </c>
      <c r="I204" s="87">
        <v>314043.18</v>
      </c>
      <c r="J204" s="87">
        <v>0</v>
      </c>
      <c r="K204" s="87">
        <v>10296032.15</v>
      </c>
      <c r="L204" s="96"/>
    </row>
    <row r="205" spans="1:12" ht="14.4" x14ac:dyDescent="0.25">
      <c r="A205" s="93" t="s">
        <v>710</v>
      </c>
      <c r="B205" s="98" t="s">
        <v>366</v>
      </c>
      <c r="C205" s="99"/>
      <c r="D205" s="99"/>
      <c r="E205" s="99"/>
      <c r="F205" s="94" t="s">
        <v>709</v>
      </c>
      <c r="G205" s="95"/>
      <c r="H205" s="87">
        <v>10610075.33</v>
      </c>
      <c r="I205" s="87">
        <v>314043.18</v>
      </c>
      <c r="J205" s="87">
        <v>0</v>
      </c>
      <c r="K205" s="87">
        <v>10296032.15</v>
      </c>
      <c r="L205" s="96"/>
    </row>
    <row r="206" spans="1:12" ht="14.4" x14ac:dyDescent="0.25">
      <c r="A206" s="100" t="s">
        <v>711</v>
      </c>
      <c r="B206" s="98" t="s">
        <v>366</v>
      </c>
      <c r="C206" s="99"/>
      <c r="D206" s="99"/>
      <c r="E206" s="99"/>
      <c r="F206" s="99"/>
      <c r="G206" s="101" t="s">
        <v>712</v>
      </c>
      <c r="H206" s="102">
        <v>8871674.7799999993</v>
      </c>
      <c r="I206" s="102">
        <v>271894.07</v>
      </c>
      <c r="J206" s="102">
        <v>0</v>
      </c>
      <c r="K206" s="102">
        <v>8599780.7100000009</v>
      </c>
      <c r="L206" s="103"/>
    </row>
    <row r="207" spans="1:12" ht="14.4" x14ac:dyDescent="0.25">
      <c r="A207" s="100" t="s">
        <v>713</v>
      </c>
      <c r="B207" s="98" t="s">
        <v>366</v>
      </c>
      <c r="C207" s="99"/>
      <c r="D207" s="99"/>
      <c r="E207" s="99"/>
      <c r="F207" s="99"/>
      <c r="G207" s="101" t="s">
        <v>714</v>
      </c>
      <c r="H207" s="102">
        <v>289138.55</v>
      </c>
      <c r="I207" s="102">
        <v>9520.67</v>
      </c>
      <c r="J207" s="102">
        <v>0</v>
      </c>
      <c r="K207" s="102">
        <v>279617.88</v>
      </c>
      <c r="L207" s="103"/>
    </row>
    <row r="208" spans="1:12" ht="14.4" x14ac:dyDescent="0.25">
      <c r="A208" s="100" t="s">
        <v>715</v>
      </c>
      <c r="B208" s="98" t="s">
        <v>366</v>
      </c>
      <c r="C208" s="99"/>
      <c r="D208" s="99"/>
      <c r="E208" s="99"/>
      <c r="F208" s="99"/>
      <c r="G208" s="101" t="s">
        <v>716</v>
      </c>
      <c r="H208" s="102">
        <v>31620.799999999999</v>
      </c>
      <c r="I208" s="102">
        <v>460.48</v>
      </c>
      <c r="J208" s="102">
        <v>0</v>
      </c>
      <c r="K208" s="102">
        <v>31160.32</v>
      </c>
      <c r="L208" s="103"/>
    </row>
    <row r="209" spans="1:12" ht="14.4" x14ac:dyDescent="0.25">
      <c r="A209" s="100" t="s">
        <v>717</v>
      </c>
      <c r="B209" s="98" t="s">
        <v>366</v>
      </c>
      <c r="C209" s="99"/>
      <c r="D209" s="99"/>
      <c r="E209" s="99"/>
      <c r="F209" s="99"/>
      <c r="G209" s="101" t="s">
        <v>718</v>
      </c>
      <c r="H209" s="102">
        <v>325144.03000000003</v>
      </c>
      <c r="I209" s="102">
        <v>7664.71</v>
      </c>
      <c r="J209" s="102">
        <v>0</v>
      </c>
      <c r="K209" s="102">
        <v>317479.32</v>
      </c>
      <c r="L209" s="103"/>
    </row>
    <row r="210" spans="1:12" ht="14.4" x14ac:dyDescent="0.25">
      <c r="A210" s="100" t="s">
        <v>719</v>
      </c>
      <c r="B210" s="98" t="s">
        <v>366</v>
      </c>
      <c r="C210" s="99"/>
      <c r="D210" s="99"/>
      <c r="E210" s="99"/>
      <c r="F210" s="99"/>
      <c r="G210" s="101" t="s">
        <v>720</v>
      </c>
      <c r="H210" s="102">
        <v>256401.39</v>
      </c>
      <c r="I210" s="102">
        <v>6553.83</v>
      </c>
      <c r="J210" s="102">
        <v>0</v>
      </c>
      <c r="K210" s="102">
        <v>249847.56</v>
      </c>
      <c r="L210" s="103"/>
    </row>
    <row r="211" spans="1:12" ht="14.4" x14ac:dyDescent="0.25">
      <c r="A211" s="100" t="s">
        <v>721</v>
      </c>
      <c r="B211" s="98" t="s">
        <v>366</v>
      </c>
      <c r="C211" s="99"/>
      <c r="D211" s="99"/>
      <c r="E211" s="99"/>
      <c r="F211" s="99"/>
      <c r="G211" s="101" t="s">
        <v>722</v>
      </c>
      <c r="H211" s="102">
        <v>836095.78</v>
      </c>
      <c r="I211" s="102">
        <v>17949.419999999998</v>
      </c>
      <c r="J211" s="102">
        <v>0</v>
      </c>
      <c r="K211" s="102">
        <v>818146.36</v>
      </c>
      <c r="L211" s="103"/>
    </row>
    <row r="212" spans="1:12" ht="14.4" x14ac:dyDescent="0.25">
      <c r="A212" s="104" t="s">
        <v>366</v>
      </c>
      <c r="B212" s="98" t="s">
        <v>366</v>
      </c>
      <c r="C212" s="99"/>
      <c r="D212" s="99"/>
      <c r="E212" s="99"/>
      <c r="F212" s="99"/>
      <c r="G212" s="105" t="s">
        <v>366</v>
      </c>
      <c r="H212" s="106"/>
      <c r="I212" s="106"/>
      <c r="J212" s="106"/>
      <c r="K212" s="106"/>
      <c r="L212" s="107"/>
    </row>
    <row r="213" spans="1:12" ht="14.4" x14ac:dyDescent="0.25">
      <c r="A213" s="93" t="s">
        <v>723</v>
      </c>
      <c r="B213" s="98" t="s">
        <v>366</v>
      </c>
      <c r="C213" s="99"/>
      <c r="D213" s="99"/>
      <c r="E213" s="94" t="s">
        <v>724</v>
      </c>
      <c r="F213" s="95"/>
      <c r="G213" s="95"/>
      <c r="H213" s="87">
        <v>285930.40000000002</v>
      </c>
      <c r="I213" s="87">
        <v>5572.28</v>
      </c>
      <c r="J213" s="87">
        <v>0</v>
      </c>
      <c r="K213" s="87">
        <v>280358.12</v>
      </c>
      <c r="L213" s="96"/>
    </row>
    <row r="214" spans="1:12" ht="14.4" x14ac:dyDescent="0.25">
      <c r="A214" s="93" t="s">
        <v>725</v>
      </c>
      <c r="B214" s="98" t="s">
        <v>366</v>
      </c>
      <c r="C214" s="99"/>
      <c r="D214" s="99"/>
      <c r="E214" s="99"/>
      <c r="F214" s="94" t="s">
        <v>724</v>
      </c>
      <c r="G214" s="95"/>
      <c r="H214" s="87">
        <v>285930.40000000002</v>
      </c>
      <c r="I214" s="87">
        <v>5572.28</v>
      </c>
      <c r="J214" s="87">
        <v>0</v>
      </c>
      <c r="K214" s="87">
        <v>280358.12</v>
      </c>
      <c r="L214" s="96"/>
    </row>
    <row r="215" spans="1:12" ht="14.4" x14ac:dyDescent="0.25">
      <c r="A215" s="100" t="s">
        <v>726</v>
      </c>
      <c r="B215" s="98" t="s">
        <v>366</v>
      </c>
      <c r="C215" s="99"/>
      <c r="D215" s="99"/>
      <c r="E215" s="99"/>
      <c r="F215" s="99"/>
      <c r="G215" s="101" t="s">
        <v>727</v>
      </c>
      <c r="H215" s="102">
        <v>285930.40000000002</v>
      </c>
      <c r="I215" s="102">
        <v>5572.28</v>
      </c>
      <c r="J215" s="102">
        <v>0</v>
      </c>
      <c r="K215" s="102">
        <v>280358.12</v>
      </c>
      <c r="L215" s="103"/>
    </row>
    <row r="216" spans="1:12" ht="14.4" x14ac:dyDescent="0.25">
      <c r="A216" s="104" t="s">
        <v>366</v>
      </c>
      <c r="B216" s="98" t="s">
        <v>366</v>
      </c>
      <c r="C216" s="99"/>
      <c r="D216" s="99"/>
      <c r="E216" s="99"/>
      <c r="F216" s="99"/>
      <c r="G216" s="105" t="s">
        <v>366</v>
      </c>
      <c r="H216" s="106"/>
      <c r="I216" s="106"/>
      <c r="J216" s="106"/>
      <c r="K216" s="106"/>
      <c r="L216" s="107"/>
    </row>
    <row r="217" spans="1:12" ht="14.4" x14ac:dyDescent="0.25">
      <c r="A217" s="93" t="s">
        <v>728</v>
      </c>
      <c r="B217" s="98" t="s">
        <v>366</v>
      </c>
      <c r="C217" s="99"/>
      <c r="D217" s="99"/>
      <c r="E217" s="94" t="s">
        <v>729</v>
      </c>
      <c r="F217" s="95"/>
      <c r="G217" s="95"/>
      <c r="H217" s="87">
        <v>70911.81</v>
      </c>
      <c r="I217" s="87">
        <v>0</v>
      </c>
      <c r="J217" s="87">
        <v>30198.06</v>
      </c>
      <c r="K217" s="87">
        <v>101109.87</v>
      </c>
      <c r="L217" s="96"/>
    </row>
    <row r="218" spans="1:12" ht="14.4" x14ac:dyDescent="0.25">
      <c r="A218" s="93" t="s">
        <v>730</v>
      </c>
      <c r="B218" s="98" t="s">
        <v>366</v>
      </c>
      <c r="C218" s="99"/>
      <c r="D218" s="99"/>
      <c r="E218" s="99"/>
      <c r="F218" s="94" t="s">
        <v>729</v>
      </c>
      <c r="G218" s="95"/>
      <c r="H218" s="87">
        <v>70911.81</v>
      </c>
      <c r="I218" s="87">
        <v>0</v>
      </c>
      <c r="J218" s="87">
        <v>30198.06</v>
      </c>
      <c r="K218" s="87">
        <v>101109.87</v>
      </c>
      <c r="L218" s="96"/>
    </row>
    <row r="219" spans="1:12" ht="14.4" x14ac:dyDescent="0.25">
      <c r="A219" s="100" t="s">
        <v>731</v>
      </c>
      <c r="B219" s="98" t="s">
        <v>366</v>
      </c>
      <c r="C219" s="99"/>
      <c r="D219" s="99"/>
      <c r="E219" s="99"/>
      <c r="F219" s="99"/>
      <c r="G219" s="101" t="s">
        <v>732</v>
      </c>
      <c r="H219" s="102">
        <v>70911.81</v>
      </c>
      <c r="I219" s="102">
        <v>0</v>
      </c>
      <c r="J219" s="102">
        <v>30198.06</v>
      </c>
      <c r="K219" s="102">
        <v>101109.87</v>
      </c>
      <c r="L219" s="103"/>
    </row>
    <row r="220" spans="1:12" ht="14.4" x14ac:dyDescent="0.25">
      <c r="A220" s="104" t="s">
        <v>366</v>
      </c>
      <c r="B220" s="98" t="s">
        <v>366</v>
      </c>
      <c r="C220" s="99"/>
      <c r="D220" s="99"/>
      <c r="E220" s="99"/>
      <c r="F220" s="99"/>
      <c r="G220" s="105" t="s">
        <v>366</v>
      </c>
      <c r="H220" s="106"/>
      <c r="I220" s="106"/>
      <c r="J220" s="106"/>
      <c r="K220" s="106"/>
      <c r="L220" s="107"/>
    </row>
    <row r="221" spans="1:12" ht="14.4" x14ac:dyDescent="0.25">
      <c r="A221" s="93" t="s">
        <v>733</v>
      </c>
      <c r="B221" s="98" t="s">
        <v>366</v>
      </c>
      <c r="C221" s="99"/>
      <c r="D221" s="94" t="s">
        <v>734</v>
      </c>
      <c r="E221" s="95"/>
      <c r="F221" s="95"/>
      <c r="G221" s="95"/>
      <c r="H221" s="87">
        <v>10152057.689999999</v>
      </c>
      <c r="I221" s="87">
        <v>0</v>
      </c>
      <c r="J221" s="87">
        <v>0</v>
      </c>
      <c r="K221" s="87">
        <v>10152057.689999999</v>
      </c>
      <c r="L221" s="96"/>
    </row>
    <row r="222" spans="1:12" ht="14.4" x14ac:dyDescent="0.25">
      <c r="A222" s="93" t="s">
        <v>735</v>
      </c>
      <c r="B222" s="98" t="s">
        <v>366</v>
      </c>
      <c r="C222" s="99"/>
      <c r="D222" s="99"/>
      <c r="E222" s="94" t="s">
        <v>734</v>
      </c>
      <c r="F222" s="95"/>
      <c r="G222" s="95"/>
      <c r="H222" s="87">
        <v>10152057.689999999</v>
      </c>
      <c r="I222" s="87">
        <v>0</v>
      </c>
      <c r="J222" s="87">
        <v>0</v>
      </c>
      <c r="K222" s="87">
        <v>10152057.689999999</v>
      </c>
      <c r="L222" s="96"/>
    </row>
    <row r="223" spans="1:12" ht="14.4" x14ac:dyDescent="0.25">
      <c r="A223" s="93" t="s">
        <v>736</v>
      </c>
      <c r="B223" s="98" t="s">
        <v>366</v>
      </c>
      <c r="C223" s="99"/>
      <c r="D223" s="99"/>
      <c r="E223" s="99"/>
      <c r="F223" s="94" t="s">
        <v>737</v>
      </c>
      <c r="G223" s="95"/>
      <c r="H223" s="87">
        <v>10152057.689999999</v>
      </c>
      <c r="I223" s="87">
        <v>0</v>
      </c>
      <c r="J223" s="87">
        <v>0</v>
      </c>
      <c r="K223" s="87">
        <v>10152057.689999999</v>
      </c>
      <c r="L223" s="96"/>
    </row>
    <row r="224" spans="1:12" ht="14.4" x14ac:dyDescent="0.25">
      <c r="A224" s="100" t="s">
        <v>738</v>
      </c>
      <c r="B224" s="98" t="s">
        <v>366</v>
      </c>
      <c r="C224" s="99"/>
      <c r="D224" s="99"/>
      <c r="E224" s="99"/>
      <c r="F224" s="99"/>
      <c r="G224" s="101" t="s">
        <v>491</v>
      </c>
      <c r="H224" s="102">
        <v>29585</v>
      </c>
      <c r="I224" s="102">
        <v>0</v>
      </c>
      <c r="J224" s="102">
        <v>0</v>
      </c>
      <c r="K224" s="102">
        <v>29585</v>
      </c>
      <c r="L224" s="103"/>
    </row>
    <row r="225" spans="1:12" ht="14.4" x14ac:dyDescent="0.25">
      <c r="A225" s="100" t="s">
        <v>739</v>
      </c>
      <c r="B225" s="98" t="s">
        <v>366</v>
      </c>
      <c r="C225" s="99"/>
      <c r="D225" s="99"/>
      <c r="E225" s="99"/>
      <c r="F225" s="99"/>
      <c r="G225" s="101" t="s">
        <v>622</v>
      </c>
      <c r="H225" s="102">
        <v>1267564.69</v>
      </c>
      <c r="I225" s="102">
        <v>0</v>
      </c>
      <c r="J225" s="102">
        <v>0</v>
      </c>
      <c r="K225" s="102">
        <v>1267564.69</v>
      </c>
      <c r="L225" s="103"/>
    </row>
    <row r="226" spans="1:12" ht="14.4" x14ac:dyDescent="0.25">
      <c r="A226" s="100" t="s">
        <v>740</v>
      </c>
      <c r="B226" s="98" t="s">
        <v>366</v>
      </c>
      <c r="C226" s="99"/>
      <c r="D226" s="99"/>
      <c r="E226" s="99"/>
      <c r="F226" s="99"/>
      <c r="G226" s="101" t="s">
        <v>624</v>
      </c>
      <c r="H226" s="102">
        <v>35000</v>
      </c>
      <c r="I226" s="102">
        <v>0</v>
      </c>
      <c r="J226" s="102">
        <v>0</v>
      </c>
      <c r="K226" s="102">
        <v>35000</v>
      </c>
      <c r="L226" s="103"/>
    </row>
    <row r="227" spans="1:12" ht="14.4" x14ac:dyDescent="0.25">
      <c r="A227" s="100" t="s">
        <v>741</v>
      </c>
      <c r="B227" s="98" t="s">
        <v>366</v>
      </c>
      <c r="C227" s="99"/>
      <c r="D227" s="99"/>
      <c r="E227" s="99"/>
      <c r="F227" s="99"/>
      <c r="G227" s="101" t="s">
        <v>626</v>
      </c>
      <c r="H227" s="102">
        <v>150000</v>
      </c>
      <c r="I227" s="102">
        <v>0</v>
      </c>
      <c r="J227" s="102">
        <v>0</v>
      </c>
      <c r="K227" s="102">
        <v>150000</v>
      </c>
      <c r="L227" s="103"/>
    </row>
    <row r="228" spans="1:12" ht="14.4" x14ac:dyDescent="0.25">
      <c r="A228" s="100" t="s">
        <v>742</v>
      </c>
      <c r="B228" s="98" t="s">
        <v>366</v>
      </c>
      <c r="C228" s="99"/>
      <c r="D228" s="99"/>
      <c r="E228" s="99"/>
      <c r="F228" s="99"/>
      <c r="G228" s="101" t="s">
        <v>628</v>
      </c>
      <c r="H228" s="102">
        <v>8172405</v>
      </c>
      <c r="I228" s="102">
        <v>0</v>
      </c>
      <c r="J228" s="102">
        <v>0</v>
      </c>
      <c r="K228" s="102">
        <v>8172405</v>
      </c>
      <c r="L228" s="103"/>
    </row>
    <row r="229" spans="1:12" ht="14.4" x14ac:dyDescent="0.25">
      <c r="A229" s="100" t="s">
        <v>743</v>
      </c>
      <c r="B229" s="98" t="s">
        <v>366</v>
      </c>
      <c r="C229" s="99"/>
      <c r="D229" s="99"/>
      <c r="E229" s="99"/>
      <c r="F229" s="99"/>
      <c r="G229" s="101" t="s">
        <v>630</v>
      </c>
      <c r="H229" s="102">
        <v>497503</v>
      </c>
      <c r="I229" s="102">
        <v>0</v>
      </c>
      <c r="J229" s="102">
        <v>0</v>
      </c>
      <c r="K229" s="102">
        <v>497503</v>
      </c>
      <c r="L229" s="103"/>
    </row>
    <row r="230" spans="1:12" ht="14.4" x14ac:dyDescent="0.25">
      <c r="A230" s="104" t="s">
        <v>366</v>
      </c>
      <c r="B230" s="98" t="s">
        <v>366</v>
      </c>
      <c r="C230" s="99"/>
      <c r="D230" s="99"/>
      <c r="E230" s="99"/>
      <c r="F230" s="99"/>
      <c r="G230" s="105" t="s">
        <v>366</v>
      </c>
      <c r="H230" s="106"/>
      <c r="I230" s="106"/>
      <c r="J230" s="106"/>
      <c r="K230" s="106"/>
      <c r="L230" s="107"/>
    </row>
    <row r="231" spans="1:12" ht="14.4" x14ac:dyDescent="0.25">
      <c r="A231" s="93" t="s">
        <v>744</v>
      </c>
      <c r="B231" s="97" t="s">
        <v>366</v>
      </c>
      <c r="C231" s="94" t="s">
        <v>745</v>
      </c>
      <c r="D231" s="95"/>
      <c r="E231" s="95"/>
      <c r="F231" s="95"/>
      <c r="G231" s="95"/>
      <c r="H231" s="87">
        <v>-463740.7</v>
      </c>
      <c r="I231" s="87">
        <v>0</v>
      </c>
      <c r="J231" s="87">
        <v>0</v>
      </c>
      <c r="K231" s="87">
        <v>-463740.7</v>
      </c>
      <c r="L231" s="96"/>
    </row>
    <row r="232" spans="1:12" ht="14.4" x14ac:dyDescent="0.25">
      <c r="A232" s="93" t="s">
        <v>746</v>
      </c>
      <c r="B232" s="98" t="s">
        <v>366</v>
      </c>
      <c r="C232" s="99"/>
      <c r="D232" s="94" t="s">
        <v>747</v>
      </c>
      <c r="E232" s="95"/>
      <c r="F232" s="95"/>
      <c r="G232" s="95"/>
      <c r="H232" s="87">
        <v>-463740.7</v>
      </c>
      <c r="I232" s="87">
        <v>0</v>
      </c>
      <c r="J232" s="87">
        <v>0</v>
      </c>
      <c r="K232" s="87">
        <v>-463740.7</v>
      </c>
      <c r="L232" s="96"/>
    </row>
    <row r="233" spans="1:12" ht="14.4" x14ac:dyDescent="0.25">
      <c r="A233" s="93" t="s">
        <v>748</v>
      </c>
      <c r="B233" s="98" t="s">
        <v>366</v>
      </c>
      <c r="C233" s="99"/>
      <c r="D233" s="99"/>
      <c r="E233" s="94" t="s">
        <v>749</v>
      </c>
      <c r="F233" s="95"/>
      <c r="G233" s="95"/>
      <c r="H233" s="87">
        <v>-463740.7</v>
      </c>
      <c r="I233" s="87">
        <v>0</v>
      </c>
      <c r="J233" s="87">
        <v>0</v>
      </c>
      <c r="K233" s="87">
        <v>-463740.7</v>
      </c>
      <c r="L233" s="96"/>
    </row>
    <row r="234" spans="1:12" ht="14.4" x14ac:dyDescent="0.25">
      <c r="A234" s="93" t="s">
        <v>750</v>
      </c>
      <c r="B234" s="98" t="s">
        <v>366</v>
      </c>
      <c r="C234" s="99"/>
      <c r="D234" s="99"/>
      <c r="E234" s="99"/>
      <c r="F234" s="94" t="s">
        <v>749</v>
      </c>
      <c r="G234" s="95"/>
      <c r="H234" s="87">
        <v>-463740.7</v>
      </c>
      <c r="I234" s="87">
        <v>0</v>
      </c>
      <c r="J234" s="87">
        <v>0</v>
      </c>
      <c r="K234" s="87">
        <v>-463740.7</v>
      </c>
      <c r="L234" s="96"/>
    </row>
    <row r="235" spans="1:12" ht="14.4" x14ac:dyDescent="0.25">
      <c r="A235" s="100" t="s">
        <v>751</v>
      </c>
      <c r="B235" s="98" t="s">
        <v>366</v>
      </c>
      <c r="C235" s="99"/>
      <c r="D235" s="99"/>
      <c r="E235" s="99"/>
      <c r="F235" s="99"/>
      <c r="G235" s="101" t="s">
        <v>752</v>
      </c>
      <c r="H235" s="102">
        <v>-463740.7</v>
      </c>
      <c r="I235" s="102">
        <v>0</v>
      </c>
      <c r="J235" s="102">
        <v>0</v>
      </c>
      <c r="K235" s="102">
        <v>-463740.7</v>
      </c>
      <c r="L235" s="103"/>
    </row>
    <row r="236" spans="1:12" ht="14.4" x14ac:dyDescent="0.25">
      <c r="A236" s="104" t="s">
        <v>366</v>
      </c>
      <c r="B236" s="98" t="s">
        <v>366</v>
      </c>
      <c r="C236" s="99"/>
      <c r="D236" s="99"/>
      <c r="E236" s="99"/>
      <c r="F236" s="99"/>
      <c r="G236" s="105" t="s">
        <v>366</v>
      </c>
      <c r="H236" s="106"/>
      <c r="I236" s="106"/>
      <c r="J236" s="106"/>
      <c r="K236" s="106"/>
      <c r="L236" s="107"/>
    </row>
    <row r="237" spans="1:12" ht="14.4" x14ac:dyDescent="0.25">
      <c r="A237" s="93" t="s">
        <v>753</v>
      </c>
      <c r="B237" s="94" t="s">
        <v>754</v>
      </c>
      <c r="C237" s="95"/>
      <c r="D237" s="95"/>
      <c r="E237" s="95"/>
      <c r="F237" s="95"/>
      <c r="G237" s="95"/>
      <c r="H237" s="87">
        <v>0</v>
      </c>
      <c r="I237" s="87">
        <v>3319631.57</v>
      </c>
      <c r="J237" s="87">
        <v>634597.32999999996</v>
      </c>
      <c r="K237" s="87">
        <v>2685034.24</v>
      </c>
      <c r="L237" s="96"/>
    </row>
    <row r="238" spans="1:12" ht="14.4" x14ac:dyDescent="0.25">
      <c r="A238" s="93" t="s">
        <v>755</v>
      </c>
      <c r="B238" s="97" t="s">
        <v>366</v>
      </c>
      <c r="C238" s="94" t="s">
        <v>756</v>
      </c>
      <c r="D238" s="95"/>
      <c r="E238" s="95"/>
      <c r="F238" s="95"/>
      <c r="G238" s="95"/>
      <c r="H238" s="87">
        <v>0</v>
      </c>
      <c r="I238" s="87">
        <v>1684999.41</v>
      </c>
      <c r="J238" s="87">
        <v>634412.12</v>
      </c>
      <c r="K238" s="87">
        <v>1050587.29</v>
      </c>
      <c r="L238" s="96"/>
    </row>
    <row r="239" spans="1:12" ht="14.4" x14ac:dyDescent="0.25">
      <c r="A239" s="93" t="s">
        <v>757</v>
      </c>
      <c r="B239" s="98" t="s">
        <v>366</v>
      </c>
      <c r="C239" s="99"/>
      <c r="D239" s="94" t="s">
        <v>758</v>
      </c>
      <c r="E239" s="95"/>
      <c r="F239" s="95"/>
      <c r="G239" s="95"/>
      <c r="H239" s="87">
        <v>0</v>
      </c>
      <c r="I239" s="87">
        <v>1481916.32</v>
      </c>
      <c r="J239" s="87">
        <v>634412.12</v>
      </c>
      <c r="K239" s="87">
        <v>847504.2</v>
      </c>
      <c r="L239" s="96"/>
    </row>
    <row r="240" spans="1:12" ht="14.4" x14ac:dyDescent="0.25">
      <c r="A240" s="93" t="s">
        <v>759</v>
      </c>
      <c r="B240" s="98" t="s">
        <v>366</v>
      </c>
      <c r="C240" s="99"/>
      <c r="D240" s="99"/>
      <c r="E240" s="94" t="s">
        <v>760</v>
      </c>
      <c r="F240" s="95"/>
      <c r="G240" s="95"/>
      <c r="H240" s="87">
        <v>0</v>
      </c>
      <c r="I240" s="87">
        <v>26503.65</v>
      </c>
      <c r="J240" s="87">
        <v>12120.94</v>
      </c>
      <c r="K240" s="87">
        <v>14382.71</v>
      </c>
      <c r="L240" s="96"/>
    </row>
    <row r="241" spans="1:12" ht="14.4" x14ac:dyDescent="0.25">
      <c r="A241" s="93" t="s">
        <v>761</v>
      </c>
      <c r="B241" s="98" t="s">
        <v>366</v>
      </c>
      <c r="C241" s="99"/>
      <c r="D241" s="99"/>
      <c r="E241" s="99"/>
      <c r="F241" s="94" t="s">
        <v>762</v>
      </c>
      <c r="G241" s="95"/>
      <c r="H241" s="87">
        <v>0</v>
      </c>
      <c r="I241" s="87">
        <v>10933.91</v>
      </c>
      <c r="J241" s="87">
        <v>4056.84</v>
      </c>
      <c r="K241" s="87">
        <v>6877.07</v>
      </c>
      <c r="L241" s="96"/>
    </row>
    <row r="242" spans="1:12" ht="14.4" x14ac:dyDescent="0.25">
      <c r="A242" s="100" t="s">
        <v>763</v>
      </c>
      <c r="B242" s="98" t="s">
        <v>366</v>
      </c>
      <c r="C242" s="99"/>
      <c r="D242" s="99"/>
      <c r="E242" s="99"/>
      <c r="F242" s="99"/>
      <c r="G242" s="101" t="s">
        <v>764</v>
      </c>
      <c r="H242" s="102">
        <v>0</v>
      </c>
      <c r="I242" s="102">
        <v>3842.48</v>
      </c>
      <c r="J242" s="102">
        <v>0</v>
      </c>
      <c r="K242" s="102">
        <v>3842.48</v>
      </c>
      <c r="L242" s="103"/>
    </row>
    <row r="243" spans="1:12" ht="14.4" x14ac:dyDescent="0.25">
      <c r="A243" s="100" t="s">
        <v>765</v>
      </c>
      <c r="B243" s="98" t="s">
        <v>366</v>
      </c>
      <c r="C243" s="99"/>
      <c r="D243" s="99"/>
      <c r="E243" s="99"/>
      <c r="F243" s="99"/>
      <c r="G243" s="101" t="s">
        <v>766</v>
      </c>
      <c r="H243" s="102">
        <v>0</v>
      </c>
      <c r="I243" s="102">
        <v>4593.8999999999996</v>
      </c>
      <c r="J243" s="102">
        <v>4053.2</v>
      </c>
      <c r="K243" s="102">
        <v>540.70000000000005</v>
      </c>
      <c r="L243" s="103"/>
    </row>
    <row r="244" spans="1:12" ht="14.4" x14ac:dyDescent="0.25">
      <c r="A244" s="100" t="s">
        <v>767</v>
      </c>
      <c r="B244" s="98" t="s">
        <v>366</v>
      </c>
      <c r="C244" s="99"/>
      <c r="D244" s="99"/>
      <c r="E244" s="99"/>
      <c r="F244" s="99"/>
      <c r="G244" s="101" t="s">
        <v>768</v>
      </c>
      <c r="H244" s="102">
        <v>0</v>
      </c>
      <c r="I244" s="102">
        <v>430.68</v>
      </c>
      <c r="J244" s="102">
        <v>0</v>
      </c>
      <c r="K244" s="102">
        <v>430.68</v>
      </c>
      <c r="L244" s="103"/>
    </row>
    <row r="245" spans="1:12" ht="14.4" x14ac:dyDescent="0.25">
      <c r="A245" s="100" t="s">
        <v>769</v>
      </c>
      <c r="B245" s="98" t="s">
        <v>366</v>
      </c>
      <c r="C245" s="99"/>
      <c r="D245" s="99"/>
      <c r="E245" s="99"/>
      <c r="F245" s="99"/>
      <c r="G245" s="101" t="s">
        <v>770</v>
      </c>
      <c r="H245" s="102">
        <v>0</v>
      </c>
      <c r="I245" s="102">
        <v>979.83</v>
      </c>
      <c r="J245" s="102">
        <v>0</v>
      </c>
      <c r="K245" s="102">
        <v>979.83</v>
      </c>
      <c r="L245" s="103"/>
    </row>
    <row r="246" spans="1:12" ht="14.4" x14ac:dyDescent="0.25">
      <c r="A246" s="100" t="s">
        <v>771</v>
      </c>
      <c r="B246" s="98" t="s">
        <v>366</v>
      </c>
      <c r="C246" s="99"/>
      <c r="D246" s="99"/>
      <c r="E246" s="99"/>
      <c r="F246" s="99"/>
      <c r="G246" s="101" t="s">
        <v>772</v>
      </c>
      <c r="H246" s="102">
        <v>0</v>
      </c>
      <c r="I246" s="102">
        <v>307.39999999999998</v>
      </c>
      <c r="J246" s="102">
        <v>0</v>
      </c>
      <c r="K246" s="102">
        <v>307.39999999999998</v>
      </c>
      <c r="L246" s="103"/>
    </row>
    <row r="247" spans="1:12" ht="14.4" x14ac:dyDescent="0.25">
      <c r="A247" s="100" t="s">
        <v>773</v>
      </c>
      <c r="B247" s="98" t="s">
        <v>366</v>
      </c>
      <c r="C247" s="99"/>
      <c r="D247" s="99"/>
      <c r="E247" s="99"/>
      <c r="F247" s="99"/>
      <c r="G247" s="101" t="s">
        <v>774</v>
      </c>
      <c r="H247" s="102">
        <v>0</v>
      </c>
      <c r="I247" s="102">
        <v>38.42</v>
      </c>
      <c r="J247" s="102">
        <v>0</v>
      </c>
      <c r="K247" s="102">
        <v>38.42</v>
      </c>
      <c r="L247" s="103"/>
    </row>
    <row r="248" spans="1:12" ht="14.4" x14ac:dyDescent="0.25">
      <c r="A248" s="100" t="s">
        <v>775</v>
      </c>
      <c r="B248" s="98" t="s">
        <v>366</v>
      </c>
      <c r="C248" s="99"/>
      <c r="D248" s="99"/>
      <c r="E248" s="99"/>
      <c r="F248" s="99"/>
      <c r="G248" s="101" t="s">
        <v>776</v>
      </c>
      <c r="H248" s="102">
        <v>0</v>
      </c>
      <c r="I248" s="102">
        <v>638.70000000000005</v>
      </c>
      <c r="J248" s="102">
        <v>3.64</v>
      </c>
      <c r="K248" s="102">
        <v>635.05999999999995</v>
      </c>
      <c r="L248" s="103"/>
    </row>
    <row r="249" spans="1:12" ht="14.4" x14ac:dyDescent="0.25">
      <c r="A249" s="100" t="s">
        <v>777</v>
      </c>
      <c r="B249" s="98" t="s">
        <v>366</v>
      </c>
      <c r="C249" s="99"/>
      <c r="D249" s="99"/>
      <c r="E249" s="99"/>
      <c r="F249" s="99"/>
      <c r="G249" s="101" t="s">
        <v>778</v>
      </c>
      <c r="H249" s="102">
        <v>0</v>
      </c>
      <c r="I249" s="102">
        <v>0.89</v>
      </c>
      <c r="J249" s="102">
        <v>0</v>
      </c>
      <c r="K249" s="102">
        <v>0.89</v>
      </c>
      <c r="L249" s="103"/>
    </row>
    <row r="250" spans="1:12" ht="14.4" x14ac:dyDescent="0.25">
      <c r="A250" s="100" t="s">
        <v>779</v>
      </c>
      <c r="B250" s="98" t="s">
        <v>366</v>
      </c>
      <c r="C250" s="99"/>
      <c r="D250" s="99"/>
      <c r="E250" s="99"/>
      <c r="F250" s="99"/>
      <c r="G250" s="101" t="s">
        <v>780</v>
      </c>
      <c r="H250" s="102">
        <v>0</v>
      </c>
      <c r="I250" s="102">
        <v>101.61</v>
      </c>
      <c r="J250" s="102">
        <v>0</v>
      </c>
      <c r="K250" s="102">
        <v>101.61</v>
      </c>
      <c r="L250" s="103"/>
    </row>
    <row r="251" spans="1:12" ht="14.4" x14ac:dyDescent="0.25">
      <c r="A251" s="104" t="s">
        <v>366</v>
      </c>
      <c r="B251" s="98" t="s">
        <v>366</v>
      </c>
      <c r="C251" s="99"/>
      <c r="D251" s="99"/>
      <c r="E251" s="99"/>
      <c r="F251" s="99"/>
      <c r="G251" s="105" t="s">
        <v>366</v>
      </c>
      <c r="H251" s="106"/>
      <c r="I251" s="106"/>
      <c r="J251" s="106"/>
      <c r="K251" s="106"/>
      <c r="L251" s="107"/>
    </row>
    <row r="252" spans="1:12" ht="14.4" x14ac:dyDescent="0.25">
      <c r="A252" s="93" t="s">
        <v>781</v>
      </c>
      <c r="B252" s="98" t="s">
        <v>366</v>
      </c>
      <c r="C252" s="99"/>
      <c r="D252" s="99"/>
      <c r="E252" s="99"/>
      <c r="F252" s="94" t="s">
        <v>782</v>
      </c>
      <c r="G252" s="95"/>
      <c r="H252" s="87">
        <v>0</v>
      </c>
      <c r="I252" s="87">
        <v>15569.74</v>
      </c>
      <c r="J252" s="87">
        <v>8064.1</v>
      </c>
      <c r="K252" s="87">
        <v>7505.64</v>
      </c>
      <c r="L252" s="96"/>
    </row>
    <row r="253" spans="1:12" ht="14.4" x14ac:dyDescent="0.25">
      <c r="A253" s="100" t="s">
        <v>783</v>
      </c>
      <c r="B253" s="98" t="s">
        <v>366</v>
      </c>
      <c r="C253" s="99"/>
      <c r="D253" s="99"/>
      <c r="E253" s="99"/>
      <c r="F253" s="99"/>
      <c r="G253" s="101" t="s">
        <v>764</v>
      </c>
      <c r="H253" s="102">
        <v>0</v>
      </c>
      <c r="I253" s="102">
        <v>4050.05</v>
      </c>
      <c r="J253" s="102">
        <v>0</v>
      </c>
      <c r="K253" s="102">
        <v>4050.05</v>
      </c>
      <c r="L253" s="103"/>
    </row>
    <row r="254" spans="1:12" ht="14.4" x14ac:dyDescent="0.25">
      <c r="A254" s="100" t="s">
        <v>784</v>
      </c>
      <c r="B254" s="98" t="s">
        <v>366</v>
      </c>
      <c r="C254" s="99"/>
      <c r="D254" s="99"/>
      <c r="E254" s="99"/>
      <c r="F254" s="99"/>
      <c r="G254" s="101" t="s">
        <v>766</v>
      </c>
      <c r="H254" s="102">
        <v>0</v>
      </c>
      <c r="I254" s="102">
        <v>9216.11</v>
      </c>
      <c r="J254" s="102">
        <v>8064.1</v>
      </c>
      <c r="K254" s="102">
        <v>1152.01</v>
      </c>
      <c r="L254" s="103"/>
    </row>
    <row r="255" spans="1:12" ht="14.4" x14ac:dyDescent="0.25">
      <c r="A255" s="100" t="s">
        <v>785</v>
      </c>
      <c r="B255" s="98" t="s">
        <v>366</v>
      </c>
      <c r="C255" s="99"/>
      <c r="D255" s="99"/>
      <c r="E255" s="99"/>
      <c r="F255" s="99"/>
      <c r="G255" s="101" t="s">
        <v>768</v>
      </c>
      <c r="H255" s="102">
        <v>0</v>
      </c>
      <c r="I255" s="102">
        <v>432.01</v>
      </c>
      <c r="J255" s="102">
        <v>0</v>
      </c>
      <c r="K255" s="102">
        <v>432.01</v>
      </c>
      <c r="L255" s="103"/>
    </row>
    <row r="256" spans="1:12" ht="14.4" x14ac:dyDescent="0.25">
      <c r="A256" s="100" t="s">
        <v>786</v>
      </c>
      <c r="B256" s="98" t="s">
        <v>366</v>
      </c>
      <c r="C256" s="99"/>
      <c r="D256" s="99"/>
      <c r="E256" s="99"/>
      <c r="F256" s="99"/>
      <c r="G256" s="101" t="s">
        <v>770</v>
      </c>
      <c r="H256" s="102">
        <v>0</v>
      </c>
      <c r="I256" s="102">
        <v>810.01</v>
      </c>
      <c r="J256" s="102">
        <v>0</v>
      </c>
      <c r="K256" s="102">
        <v>810.01</v>
      </c>
      <c r="L256" s="103"/>
    </row>
    <row r="257" spans="1:12" ht="14.4" x14ac:dyDescent="0.25">
      <c r="A257" s="100" t="s">
        <v>787</v>
      </c>
      <c r="B257" s="98" t="s">
        <v>366</v>
      </c>
      <c r="C257" s="99"/>
      <c r="D257" s="99"/>
      <c r="E257" s="99"/>
      <c r="F257" s="99"/>
      <c r="G257" s="101" t="s">
        <v>772</v>
      </c>
      <c r="H257" s="102">
        <v>0</v>
      </c>
      <c r="I257" s="102">
        <v>324</v>
      </c>
      <c r="J257" s="102">
        <v>0</v>
      </c>
      <c r="K257" s="102">
        <v>324</v>
      </c>
      <c r="L257" s="103"/>
    </row>
    <row r="258" spans="1:12" ht="14.4" x14ac:dyDescent="0.25">
      <c r="A258" s="100" t="s">
        <v>788</v>
      </c>
      <c r="B258" s="98" t="s">
        <v>366</v>
      </c>
      <c r="C258" s="99"/>
      <c r="D258" s="99"/>
      <c r="E258" s="99"/>
      <c r="F258" s="99"/>
      <c r="G258" s="101" t="s">
        <v>776</v>
      </c>
      <c r="H258" s="102">
        <v>0</v>
      </c>
      <c r="I258" s="102">
        <v>635.05999999999995</v>
      </c>
      <c r="J258" s="102">
        <v>0</v>
      </c>
      <c r="K258" s="102">
        <v>635.05999999999995</v>
      </c>
      <c r="L258" s="103"/>
    </row>
    <row r="259" spans="1:12" ht="14.4" x14ac:dyDescent="0.25">
      <c r="A259" s="100" t="s">
        <v>789</v>
      </c>
      <c r="B259" s="98" t="s">
        <v>366</v>
      </c>
      <c r="C259" s="99"/>
      <c r="D259" s="99"/>
      <c r="E259" s="99"/>
      <c r="F259" s="99"/>
      <c r="G259" s="101" t="s">
        <v>778</v>
      </c>
      <c r="H259" s="102">
        <v>0</v>
      </c>
      <c r="I259" s="102">
        <v>0.89</v>
      </c>
      <c r="J259" s="102">
        <v>0</v>
      </c>
      <c r="K259" s="102">
        <v>0.89</v>
      </c>
      <c r="L259" s="103"/>
    </row>
    <row r="260" spans="1:12" ht="14.4" x14ac:dyDescent="0.25">
      <c r="A260" s="100" t="s">
        <v>790</v>
      </c>
      <c r="B260" s="98" t="s">
        <v>366</v>
      </c>
      <c r="C260" s="99"/>
      <c r="D260" s="99"/>
      <c r="E260" s="99"/>
      <c r="F260" s="99"/>
      <c r="G260" s="101" t="s">
        <v>780</v>
      </c>
      <c r="H260" s="102">
        <v>0</v>
      </c>
      <c r="I260" s="102">
        <v>101.61</v>
      </c>
      <c r="J260" s="102">
        <v>0</v>
      </c>
      <c r="K260" s="102">
        <v>101.61</v>
      </c>
      <c r="L260" s="103"/>
    </row>
    <row r="261" spans="1:12" ht="14.4" x14ac:dyDescent="0.25">
      <c r="A261" s="104" t="s">
        <v>366</v>
      </c>
      <c r="B261" s="98" t="s">
        <v>366</v>
      </c>
      <c r="C261" s="99"/>
      <c r="D261" s="99"/>
      <c r="E261" s="99"/>
      <c r="F261" s="99"/>
      <c r="G261" s="105" t="s">
        <v>366</v>
      </c>
      <c r="H261" s="106"/>
      <c r="I261" s="106"/>
      <c r="J261" s="106"/>
      <c r="K261" s="106"/>
      <c r="L261" s="107"/>
    </row>
    <row r="262" spans="1:12" ht="14.4" x14ac:dyDescent="0.25">
      <c r="A262" s="93" t="s">
        <v>791</v>
      </c>
      <c r="B262" s="98" t="s">
        <v>366</v>
      </c>
      <c r="C262" s="99"/>
      <c r="D262" s="99"/>
      <c r="E262" s="94" t="s">
        <v>792</v>
      </c>
      <c r="F262" s="95"/>
      <c r="G262" s="95"/>
      <c r="H262" s="87">
        <v>0</v>
      </c>
      <c r="I262" s="87">
        <v>1292439.3999999999</v>
      </c>
      <c r="J262" s="87">
        <v>616490.18000000005</v>
      </c>
      <c r="K262" s="87">
        <v>675949.22</v>
      </c>
      <c r="L262" s="96"/>
    </row>
    <row r="263" spans="1:12" ht="14.4" x14ac:dyDescent="0.25">
      <c r="A263" s="93" t="s">
        <v>793</v>
      </c>
      <c r="B263" s="98" t="s">
        <v>366</v>
      </c>
      <c r="C263" s="99"/>
      <c r="D263" s="99"/>
      <c r="E263" s="99"/>
      <c r="F263" s="94" t="s">
        <v>762</v>
      </c>
      <c r="G263" s="95"/>
      <c r="H263" s="87">
        <v>0</v>
      </c>
      <c r="I263" s="87">
        <v>184281.36</v>
      </c>
      <c r="J263" s="87">
        <v>85290.5</v>
      </c>
      <c r="K263" s="87">
        <v>98990.86</v>
      </c>
      <c r="L263" s="96"/>
    </row>
    <row r="264" spans="1:12" ht="14.4" x14ac:dyDescent="0.25">
      <c r="A264" s="100" t="s">
        <v>794</v>
      </c>
      <c r="B264" s="98" t="s">
        <v>366</v>
      </c>
      <c r="C264" s="99"/>
      <c r="D264" s="99"/>
      <c r="E264" s="99"/>
      <c r="F264" s="99"/>
      <c r="G264" s="101" t="s">
        <v>764</v>
      </c>
      <c r="H264" s="102">
        <v>0</v>
      </c>
      <c r="I264" s="102">
        <v>51165.64</v>
      </c>
      <c r="J264" s="102">
        <v>0.6</v>
      </c>
      <c r="K264" s="102">
        <v>51165.04</v>
      </c>
      <c r="L264" s="103"/>
    </row>
    <row r="265" spans="1:12" ht="14.4" x14ac:dyDescent="0.25">
      <c r="A265" s="100" t="s">
        <v>795</v>
      </c>
      <c r="B265" s="98" t="s">
        <v>366</v>
      </c>
      <c r="C265" s="99"/>
      <c r="D265" s="99"/>
      <c r="E265" s="99"/>
      <c r="F265" s="99"/>
      <c r="G265" s="101" t="s">
        <v>766</v>
      </c>
      <c r="H265" s="102">
        <v>0</v>
      </c>
      <c r="I265" s="102">
        <v>88023.7</v>
      </c>
      <c r="J265" s="102">
        <v>82263.039999999994</v>
      </c>
      <c r="K265" s="102">
        <v>5760.66</v>
      </c>
      <c r="L265" s="103"/>
    </row>
    <row r="266" spans="1:12" ht="14.4" x14ac:dyDescent="0.25">
      <c r="A266" s="100" t="s">
        <v>796</v>
      </c>
      <c r="B266" s="98" t="s">
        <v>366</v>
      </c>
      <c r="C266" s="99"/>
      <c r="D266" s="99"/>
      <c r="E266" s="99"/>
      <c r="F266" s="99"/>
      <c r="G266" s="101" t="s">
        <v>768</v>
      </c>
      <c r="H266" s="102">
        <v>0</v>
      </c>
      <c r="I266" s="102">
        <v>5966.7</v>
      </c>
      <c r="J266" s="102">
        <v>0</v>
      </c>
      <c r="K266" s="102">
        <v>5966.7</v>
      </c>
      <c r="L266" s="103"/>
    </row>
    <row r="267" spans="1:12" ht="14.4" x14ac:dyDescent="0.25">
      <c r="A267" s="100" t="s">
        <v>797</v>
      </c>
      <c r="B267" s="98" t="s">
        <v>366</v>
      </c>
      <c r="C267" s="99"/>
      <c r="D267" s="99"/>
      <c r="E267" s="99"/>
      <c r="F267" s="99"/>
      <c r="G267" s="101" t="s">
        <v>770</v>
      </c>
      <c r="H267" s="102">
        <v>0</v>
      </c>
      <c r="I267" s="102">
        <v>13735.79</v>
      </c>
      <c r="J267" s="102">
        <v>0</v>
      </c>
      <c r="K267" s="102">
        <v>13735.79</v>
      </c>
      <c r="L267" s="103"/>
    </row>
    <row r="268" spans="1:12" ht="14.4" x14ac:dyDescent="0.25">
      <c r="A268" s="100" t="s">
        <v>798</v>
      </c>
      <c r="B268" s="98" t="s">
        <v>366</v>
      </c>
      <c r="C268" s="99"/>
      <c r="D268" s="99"/>
      <c r="E268" s="99"/>
      <c r="F268" s="99"/>
      <c r="G268" s="101" t="s">
        <v>772</v>
      </c>
      <c r="H268" s="102">
        <v>0</v>
      </c>
      <c r="I268" s="102">
        <v>4309.2700000000004</v>
      </c>
      <c r="J268" s="102">
        <v>0</v>
      </c>
      <c r="K268" s="102">
        <v>4309.2700000000004</v>
      </c>
      <c r="L268" s="103"/>
    </row>
    <row r="269" spans="1:12" ht="14.4" x14ac:dyDescent="0.25">
      <c r="A269" s="100" t="s">
        <v>799</v>
      </c>
      <c r="B269" s="98" t="s">
        <v>366</v>
      </c>
      <c r="C269" s="99"/>
      <c r="D269" s="99"/>
      <c r="E269" s="99"/>
      <c r="F269" s="99"/>
      <c r="G269" s="101" t="s">
        <v>774</v>
      </c>
      <c r="H269" s="102">
        <v>0</v>
      </c>
      <c r="I269" s="102">
        <v>538.63</v>
      </c>
      <c r="J269" s="102">
        <v>0</v>
      </c>
      <c r="K269" s="102">
        <v>538.63</v>
      </c>
      <c r="L269" s="103"/>
    </row>
    <row r="270" spans="1:12" ht="14.4" x14ac:dyDescent="0.25">
      <c r="A270" s="100" t="s">
        <v>800</v>
      </c>
      <c r="B270" s="98" t="s">
        <v>366</v>
      </c>
      <c r="C270" s="99"/>
      <c r="D270" s="99"/>
      <c r="E270" s="99"/>
      <c r="F270" s="99"/>
      <c r="G270" s="101" t="s">
        <v>776</v>
      </c>
      <c r="H270" s="102">
        <v>0</v>
      </c>
      <c r="I270" s="102">
        <v>4902.99</v>
      </c>
      <c r="J270" s="102">
        <v>1591.72</v>
      </c>
      <c r="K270" s="102">
        <v>3311.27</v>
      </c>
      <c r="L270" s="103"/>
    </row>
    <row r="271" spans="1:12" ht="14.4" x14ac:dyDescent="0.25">
      <c r="A271" s="100" t="s">
        <v>801</v>
      </c>
      <c r="B271" s="98" t="s">
        <v>366</v>
      </c>
      <c r="C271" s="99"/>
      <c r="D271" s="99"/>
      <c r="E271" s="99"/>
      <c r="F271" s="99"/>
      <c r="G271" s="101" t="s">
        <v>778</v>
      </c>
      <c r="H271" s="102">
        <v>0</v>
      </c>
      <c r="I271" s="102">
        <v>98.75</v>
      </c>
      <c r="J271" s="102">
        <v>0.03</v>
      </c>
      <c r="K271" s="102">
        <v>98.72</v>
      </c>
      <c r="L271" s="103"/>
    </row>
    <row r="272" spans="1:12" ht="14.4" x14ac:dyDescent="0.25">
      <c r="A272" s="100" t="s">
        <v>802</v>
      </c>
      <c r="B272" s="98" t="s">
        <v>366</v>
      </c>
      <c r="C272" s="99"/>
      <c r="D272" s="99"/>
      <c r="E272" s="99"/>
      <c r="F272" s="99"/>
      <c r="G272" s="101" t="s">
        <v>780</v>
      </c>
      <c r="H272" s="102">
        <v>0</v>
      </c>
      <c r="I272" s="102">
        <v>10596.3</v>
      </c>
      <c r="J272" s="102">
        <v>0</v>
      </c>
      <c r="K272" s="102">
        <v>10596.3</v>
      </c>
      <c r="L272" s="103"/>
    </row>
    <row r="273" spans="1:12" ht="14.4" x14ac:dyDescent="0.25">
      <c r="A273" s="100" t="s">
        <v>803</v>
      </c>
      <c r="B273" s="98" t="s">
        <v>366</v>
      </c>
      <c r="C273" s="99"/>
      <c r="D273" s="99"/>
      <c r="E273" s="99"/>
      <c r="F273" s="99"/>
      <c r="G273" s="101" t="s">
        <v>804</v>
      </c>
      <c r="H273" s="102">
        <v>0</v>
      </c>
      <c r="I273" s="102">
        <v>4849.95</v>
      </c>
      <c r="J273" s="102">
        <v>1435.11</v>
      </c>
      <c r="K273" s="102">
        <v>3414.84</v>
      </c>
      <c r="L273" s="103"/>
    </row>
    <row r="274" spans="1:12" ht="14.4" x14ac:dyDescent="0.25">
      <c r="A274" s="100" t="s">
        <v>805</v>
      </c>
      <c r="B274" s="98" t="s">
        <v>366</v>
      </c>
      <c r="C274" s="99"/>
      <c r="D274" s="99"/>
      <c r="E274" s="99"/>
      <c r="F274" s="99"/>
      <c r="G274" s="101" t="s">
        <v>806</v>
      </c>
      <c r="H274" s="102">
        <v>0</v>
      </c>
      <c r="I274" s="102">
        <v>92.4</v>
      </c>
      <c r="J274" s="102">
        <v>0</v>
      </c>
      <c r="K274" s="102">
        <v>92.4</v>
      </c>
      <c r="L274" s="103"/>
    </row>
    <row r="275" spans="1:12" ht="14.4" x14ac:dyDescent="0.25">
      <c r="A275" s="100" t="s">
        <v>807</v>
      </c>
      <c r="B275" s="98" t="s">
        <v>366</v>
      </c>
      <c r="C275" s="99"/>
      <c r="D275" s="99"/>
      <c r="E275" s="99"/>
      <c r="F275" s="99"/>
      <c r="G275" s="101" t="s">
        <v>808</v>
      </c>
      <c r="H275" s="102">
        <v>0</v>
      </c>
      <c r="I275" s="102">
        <v>1.24</v>
      </c>
      <c r="J275" s="102">
        <v>0</v>
      </c>
      <c r="K275" s="102">
        <v>1.24</v>
      </c>
      <c r="L275" s="103"/>
    </row>
    <row r="276" spans="1:12" ht="14.4" x14ac:dyDescent="0.25">
      <c r="A276" s="104" t="s">
        <v>366</v>
      </c>
      <c r="B276" s="98" t="s">
        <v>366</v>
      </c>
      <c r="C276" s="99"/>
      <c r="D276" s="99"/>
      <c r="E276" s="99"/>
      <c r="F276" s="99"/>
      <c r="G276" s="105" t="s">
        <v>366</v>
      </c>
      <c r="H276" s="106"/>
      <c r="I276" s="106"/>
      <c r="J276" s="106"/>
      <c r="K276" s="106"/>
      <c r="L276" s="107"/>
    </row>
    <row r="277" spans="1:12" ht="14.4" x14ac:dyDescent="0.25">
      <c r="A277" s="93" t="s">
        <v>809</v>
      </c>
      <c r="B277" s="98" t="s">
        <v>366</v>
      </c>
      <c r="C277" s="99"/>
      <c r="D277" s="99"/>
      <c r="E277" s="99"/>
      <c r="F277" s="94" t="s">
        <v>782</v>
      </c>
      <c r="G277" s="95"/>
      <c r="H277" s="87">
        <v>0</v>
      </c>
      <c r="I277" s="87">
        <v>1108158.04</v>
      </c>
      <c r="J277" s="87">
        <v>531199.68000000005</v>
      </c>
      <c r="K277" s="87">
        <v>576958.36</v>
      </c>
      <c r="L277" s="96"/>
    </row>
    <row r="278" spans="1:12" ht="14.4" x14ac:dyDescent="0.25">
      <c r="A278" s="100" t="s">
        <v>810</v>
      </c>
      <c r="B278" s="98" t="s">
        <v>366</v>
      </c>
      <c r="C278" s="99"/>
      <c r="D278" s="99"/>
      <c r="E278" s="99"/>
      <c r="F278" s="99"/>
      <c r="G278" s="101" t="s">
        <v>764</v>
      </c>
      <c r="H278" s="102">
        <v>0</v>
      </c>
      <c r="I278" s="102">
        <v>293099.3</v>
      </c>
      <c r="J278" s="102">
        <v>7144.07</v>
      </c>
      <c r="K278" s="102">
        <v>285955.23</v>
      </c>
      <c r="L278" s="103"/>
    </row>
    <row r="279" spans="1:12" ht="14.4" x14ac:dyDescent="0.25">
      <c r="A279" s="100" t="s">
        <v>811</v>
      </c>
      <c r="B279" s="98" t="s">
        <v>366</v>
      </c>
      <c r="C279" s="99"/>
      <c r="D279" s="99"/>
      <c r="E279" s="99"/>
      <c r="F279" s="99"/>
      <c r="G279" s="101" t="s">
        <v>766</v>
      </c>
      <c r="H279" s="102">
        <v>0</v>
      </c>
      <c r="I279" s="102">
        <v>541713.39</v>
      </c>
      <c r="J279" s="102">
        <v>503970.45</v>
      </c>
      <c r="K279" s="102">
        <v>37742.94</v>
      </c>
      <c r="L279" s="103"/>
    </row>
    <row r="280" spans="1:12" ht="14.4" x14ac:dyDescent="0.25">
      <c r="A280" s="100" t="s">
        <v>812</v>
      </c>
      <c r="B280" s="98" t="s">
        <v>366</v>
      </c>
      <c r="C280" s="99"/>
      <c r="D280" s="99"/>
      <c r="E280" s="99"/>
      <c r="F280" s="99"/>
      <c r="G280" s="101" t="s">
        <v>768</v>
      </c>
      <c r="H280" s="102">
        <v>0</v>
      </c>
      <c r="I280" s="102">
        <v>33760.99</v>
      </c>
      <c r="J280" s="102">
        <v>0</v>
      </c>
      <c r="K280" s="102">
        <v>33760.99</v>
      </c>
      <c r="L280" s="103"/>
    </row>
    <row r="281" spans="1:12" ht="14.4" x14ac:dyDescent="0.25">
      <c r="A281" s="100" t="s">
        <v>813</v>
      </c>
      <c r="B281" s="98" t="s">
        <v>366</v>
      </c>
      <c r="C281" s="99"/>
      <c r="D281" s="99"/>
      <c r="E281" s="99"/>
      <c r="F281" s="99"/>
      <c r="G281" s="101" t="s">
        <v>808</v>
      </c>
      <c r="H281" s="102">
        <v>0</v>
      </c>
      <c r="I281" s="102">
        <v>18.940000000000001</v>
      </c>
      <c r="J281" s="102">
        <v>0</v>
      </c>
      <c r="K281" s="102">
        <v>18.940000000000001</v>
      </c>
      <c r="L281" s="103"/>
    </row>
    <row r="282" spans="1:12" ht="14.4" x14ac:dyDescent="0.25">
      <c r="A282" s="100" t="s">
        <v>814</v>
      </c>
      <c r="B282" s="98" t="s">
        <v>366</v>
      </c>
      <c r="C282" s="99"/>
      <c r="D282" s="99"/>
      <c r="E282" s="99"/>
      <c r="F282" s="99"/>
      <c r="G282" s="101" t="s">
        <v>770</v>
      </c>
      <c r="H282" s="102">
        <v>0</v>
      </c>
      <c r="I282" s="102">
        <v>76509.95</v>
      </c>
      <c r="J282" s="102">
        <v>0</v>
      </c>
      <c r="K282" s="102">
        <v>76509.95</v>
      </c>
      <c r="L282" s="103"/>
    </row>
    <row r="283" spans="1:12" ht="14.4" x14ac:dyDescent="0.25">
      <c r="A283" s="100" t="s">
        <v>815</v>
      </c>
      <c r="B283" s="98" t="s">
        <v>366</v>
      </c>
      <c r="C283" s="99"/>
      <c r="D283" s="99"/>
      <c r="E283" s="99"/>
      <c r="F283" s="99"/>
      <c r="G283" s="101" t="s">
        <v>772</v>
      </c>
      <c r="H283" s="102">
        <v>0</v>
      </c>
      <c r="I283" s="102">
        <v>23994.83</v>
      </c>
      <c r="J283" s="102">
        <v>0</v>
      </c>
      <c r="K283" s="102">
        <v>23994.83</v>
      </c>
      <c r="L283" s="103"/>
    </row>
    <row r="284" spans="1:12" ht="14.4" x14ac:dyDescent="0.25">
      <c r="A284" s="100" t="s">
        <v>816</v>
      </c>
      <c r="B284" s="98" t="s">
        <v>366</v>
      </c>
      <c r="C284" s="99"/>
      <c r="D284" s="99"/>
      <c r="E284" s="99"/>
      <c r="F284" s="99"/>
      <c r="G284" s="101" t="s">
        <v>774</v>
      </c>
      <c r="H284" s="102">
        <v>0</v>
      </c>
      <c r="I284" s="102">
        <v>3000.4</v>
      </c>
      <c r="J284" s="102">
        <v>0</v>
      </c>
      <c r="K284" s="102">
        <v>3000.4</v>
      </c>
      <c r="L284" s="103"/>
    </row>
    <row r="285" spans="1:12" ht="14.4" x14ac:dyDescent="0.25">
      <c r="A285" s="100" t="s">
        <v>817</v>
      </c>
      <c r="B285" s="98" t="s">
        <v>366</v>
      </c>
      <c r="C285" s="99"/>
      <c r="D285" s="99"/>
      <c r="E285" s="99"/>
      <c r="F285" s="99"/>
      <c r="G285" s="101" t="s">
        <v>776</v>
      </c>
      <c r="H285" s="102">
        <v>0</v>
      </c>
      <c r="I285" s="102">
        <v>38033.699999999997</v>
      </c>
      <c r="J285" s="102">
        <v>10511.43</v>
      </c>
      <c r="K285" s="102">
        <v>27522.27</v>
      </c>
      <c r="L285" s="103"/>
    </row>
    <row r="286" spans="1:12" ht="14.4" x14ac:dyDescent="0.25">
      <c r="A286" s="100" t="s">
        <v>818</v>
      </c>
      <c r="B286" s="98" t="s">
        <v>366</v>
      </c>
      <c r="C286" s="99"/>
      <c r="D286" s="99"/>
      <c r="E286" s="99"/>
      <c r="F286" s="99"/>
      <c r="G286" s="101" t="s">
        <v>778</v>
      </c>
      <c r="H286" s="102">
        <v>0</v>
      </c>
      <c r="I286" s="102">
        <v>677.13</v>
      </c>
      <c r="J286" s="102">
        <v>0.95</v>
      </c>
      <c r="K286" s="102">
        <v>676.18</v>
      </c>
      <c r="L286" s="103"/>
    </row>
    <row r="287" spans="1:12" ht="14.4" x14ac:dyDescent="0.25">
      <c r="A287" s="100" t="s">
        <v>819</v>
      </c>
      <c r="B287" s="98" t="s">
        <v>366</v>
      </c>
      <c r="C287" s="99"/>
      <c r="D287" s="99"/>
      <c r="E287" s="99"/>
      <c r="F287" s="99"/>
      <c r="G287" s="101" t="s">
        <v>780</v>
      </c>
      <c r="H287" s="102">
        <v>0</v>
      </c>
      <c r="I287" s="102">
        <v>67099.86</v>
      </c>
      <c r="J287" s="102">
        <v>0</v>
      </c>
      <c r="K287" s="102">
        <v>67099.86</v>
      </c>
      <c r="L287" s="103"/>
    </row>
    <row r="288" spans="1:12" ht="14.4" x14ac:dyDescent="0.25">
      <c r="A288" s="100" t="s">
        <v>820</v>
      </c>
      <c r="B288" s="98" t="s">
        <v>366</v>
      </c>
      <c r="C288" s="99"/>
      <c r="D288" s="99"/>
      <c r="E288" s="99"/>
      <c r="F288" s="99"/>
      <c r="G288" s="101" t="s">
        <v>804</v>
      </c>
      <c r="H288" s="102">
        <v>0</v>
      </c>
      <c r="I288" s="102">
        <v>29849.51</v>
      </c>
      <c r="J288" s="102">
        <v>9572.7800000000007</v>
      </c>
      <c r="K288" s="102">
        <v>20276.73</v>
      </c>
      <c r="L288" s="103"/>
    </row>
    <row r="289" spans="1:12" ht="14.4" x14ac:dyDescent="0.25">
      <c r="A289" s="100" t="s">
        <v>821</v>
      </c>
      <c r="B289" s="98" t="s">
        <v>366</v>
      </c>
      <c r="C289" s="99"/>
      <c r="D289" s="99"/>
      <c r="E289" s="99"/>
      <c r="F289" s="99"/>
      <c r="G289" s="101" t="s">
        <v>806</v>
      </c>
      <c r="H289" s="102">
        <v>0</v>
      </c>
      <c r="I289" s="102">
        <v>400.04</v>
      </c>
      <c r="J289" s="102">
        <v>0</v>
      </c>
      <c r="K289" s="102">
        <v>400.04</v>
      </c>
      <c r="L289" s="103"/>
    </row>
    <row r="290" spans="1:12" ht="14.4" x14ac:dyDescent="0.25">
      <c r="A290" s="104" t="s">
        <v>366</v>
      </c>
      <c r="B290" s="98" t="s">
        <v>366</v>
      </c>
      <c r="C290" s="99"/>
      <c r="D290" s="99"/>
      <c r="E290" s="99"/>
      <c r="F290" s="99"/>
      <c r="G290" s="105" t="s">
        <v>366</v>
      </c>
      <c r="H290" s="106"/>
      <c r="I290" s="106"/>
      <c r="J290" s="106"/>
      <c r="K290" s="106"/>
      <c r="L290" s="107"/>
    </row>
    <row r="291" spans="1:12" ht="14.4" x14ac:dyDescent="0.25">
      <c r="A291" s="93" t="s">
        <v>822</v>
      </c>
      <c r="B291" s="98" t="s">
        <v>366</v>
      </c>
      <c r="C291" s="99"/>
      <c r="D291" s="99"/>
      <c r="E291" s="94" t="s">
        <v>823</v>
      </c>
      <c r="F291" s="95"/>
      <c r="G291" s="95"/>
      <c r="H291" s="87">
        <v>0</v>
      </c>
      <c r="I291" s="87">
        <v>162973.26999999999</v>
      </c>
      <c r="J291" s="87">
        <v>5801</v>
      </c>
      <c r="K291" s="87">
        <v>157172.26999999999</v>
      </c>
      <c r="L291" s="96"/>
    </row>
    <row r="292" spans="1:12" ht="14.4" x14ac:dyDescent="0.25">
      <c r="A292" s="93" t="s">
        <v>824</v>
      </c>
      <c r="B292" s="98" t="s">
        <v>366</v>
      </c>
      <c r="C292" s="99"/>
      <c r="D292" s="99"/>
      <c r="E292" s="99"/>
      <c r="F292" s="94" t="s">
        <v>762</v>
      </c>
      <c r="G292" s="95"/>
      <c r="H292" s="87">
        <v>0</v>
      </c>
      <c r="I292" s="87">
        <v>194.45</v>
      </c>
      <c r="J292" s="87">
        <v>0</v>
      </c>
      <c r="K292" s="87">
        <v>194.45</v>
      </c>
      <c r="L292" s="96"/>
    </row>
    <row r="293" spans="1:12" ht="14.4" x14ac:dyDescent="0.25">
      <c r="A293" s="100" t="s">
        <v>825</v>
      </c>
      <c r="B293" s="98" t="s">
        <v>366</v>
      </c>
      <c r="C293" s="99"/>
      <c r="D293" s="99"/>
      <c r="E293" s="99"/>
      <c r="F293" s="99"/>
      <c r="G293" s="101" t="s">
        <v>778</v>
      </c>
      <c r="H293" s="102">
        <v>0</v>
      </c>
      <c r="I293" s="102">
        <v>0.89</v>
      </c>
      <c r="J293" s="102">
        <v>0</v>
      </c>
      <c r="K293" s="102">
        <v>0.89</v>
      </c>
      <c r="L293" s="103"/>
    </row>
    <row r="294" spans="1:12" ht="14.4" x14ac:dyDescent="0.25">
      <c r="A294" s="100" t="s">
        <v>826</v>
      </c>
      <c r="B294" s="98" t="s">
        <v>366</v>
      </c>
      <c r="C294" s="99"/>
      <c r="D294" s="99"/>
      <c r="E294" s="99"/>
      <c r="F294" s="99"/>
      <c r="G294" s="101" t="s">
        <v>804</v>
      </c>
      <c r="H294" s="102">
        <v>0</v>
      </c>
      <c r="I294" s="102">
        <v>73.56</v>
      </c>
      <c r="J294" s="102">
        <v>0</v>
      </c>
      <c r="K294" s="102">
        <v>73.56</v>
      </c>
      <c r="L294" s="103"/>
    </row>
    <row r="295" spans="1:12" ht="14.4" x14ac:dyDescent="0.25">
      <c r="A295" s="100" t="s">
        <v>827</v>
      </c>
      <c r="B295" s="98" t="s">
        <v>366</v>
      </c>
      <c r="C295" s="99"/>
      <c r="D295" s="99"/>
      <c r="E295" s="99"/>
      <c r="F295" s="99"/>
      <c r="G295" s="101" t="s">
        <v>828</v>
      </c>
      <c r="H295" s="102">
        <v>0</v>
      </c>
      <c r="I295" s="102">
        <v>120</v>
      </c>
      <c r="J295" s="102">
        <v>0</v>
      </c>
      <c r="K295" s="102">
        <v>120</v>
      </c>
      <c r="L295" s="103"/>
    </row>
    <row r="296" spans="1:12" ht="14.4" x14ac:dyDescent="0.25">
      <c r="A296" s="104" t="s">
        <v>366</v>
      </c>
      <c r="B296" s="98" t="s">
        <v>366</v>
      </c>
      <c r="C296" s="99"/>
      <c r="D296" s="99"/>
      <c r="E296" s="99"/>
      <c r="F296" s="99"/>
      <c r="G296" s="105" t="s">
        <v>366</v>
      </c>
      <c r="H296" s="106"/>
      <c r="I296" s="106"/>
      <c r="J296" s="106"/>
      <c r="K296" s="106"/>
      <c r="L296" s="107"/>
    </row>
    <row r="297" spans="1:12" ht="14.4" x14ac:dyDescent="0.25">
      <c r="A297" s="93" t="s">
        <v>829</v>
      </c>
      <c r="B297" s="98" t="s">
        <v>366</v>
      </c>
      <c r="C297" s="99"/>
      <c r="D297" s="99"/>
      <c r="E297" s="99"/>
      <c r="F297" s="94" t="s">
        <v>782</v>
      </c>
      <c r="G297" s="95"/>
      <c r="H297" s="87">
        <v>0</v>
      </c>
      <c r="I297" s="87">
        <v>162778.82</v>
      </c>
      <c r="J297" s="87">
        <v>5801</v>
      </c>
      <c r="K297" s="87">
        <v>156977.82</v>
      </c>
      <c r="L297" s="96"/>
    </row>
    <row r="298" spans="1:12" ht="14.4" x14ac:dyDescent="0.25">
      <c r="A298" s="100" t="s">
        <v>830</v>
      </c>
      <c r="B298" s="98" t="s">
        <v>366</v>
      </c>
      <c r="C298" s="99"/>
      <c r="D298" s="99"/>
      <c r="E298" s="99"/>
      <c r="F298" s="99"/>
      <c r="G298" s="101" t="s">
        <v>778</v>
      </c>
      <c r="H298" s="102">
        <v>0</v>
      </c>
      <c r="I298" s="102">
        <v>844.49</v>
      </c>
      <c r="J298" s="102">
        <v>0</v>
      </c>
      <c r="K298" s="102">
        <v>844.49</v>
      </c>
      <c r="L298" s="103"/>
    </row>
    <row r="299" spans="1:12" ht="14.4" x14ac:dyDescent="0.25">
      <c r="A299" s="100" t="s">
        <v>831</v>
      </c>
      <c r="B299" s="98" t="s">
        <v>366</v>
      </c>
      <c r="C299" s="99"/>
      <c r="D299" s="99"/>
      <c r="E299" s="99"/>
      <c r="F299" s="99"/>
      <c r="G299" s="101" t="s">
        <v>804</v>
      </c>
      <c r="H299" s="102">
        <v>0</v>
      </c>
      <c r="I299" s="102">
        <v>53318.93</v>
      </c>
      <c r="J299" s="102">
        <v>5371.66</v>
      </c>
      <c r="K299" s="102">
        <v>47947.27</v>
      </c>
      <c r="L299" s="103"/>
    </row>
    <row r="300" spans="1:12" ht="14.4" x14ac:dyDescent="0.25">
      <c r="A300" s="100" t="s">
        <v>832</v>
      </c>
      <c r="B300" s="98" t="s">
        <v>366</v>
      </c>
      <c r="C300" s="99"/>
      <c r="D300" s="99"/>
      <c r="E300" s="99"/>
      <c r="F300" s="99"/>
      <c r="G300" s="101" t="s">
        <v>828</v>
      </c>
      <c r="H300" s="102">
        <v>0</v>
      </c>
      <c r="I300" s="102">
        <v>108615.4</v>
      </c>
      <c r="J300" s="102">
        <v>429.34</v>
      </c>
      <c r="K300" s="102">
        <v>108186.06</v>
      </c>
      <c r="L300" s="103"/>
    </row>
    <row r="301" spans="1:12" ht="14.4" x14ac:dyDescent="0.25">
      <c r="A301" s="93" t="s">
        <v>366</v>
      </c>
      <c r="B301" s="98" t="s">
        <v>366</v>
      </c>
      <c r="C301" s="99"/>
      <c r="D301" s="99"/>
      <c r="E301" s="94" t="s">
        <v>366</v>
      </c>
      <c r="F301" s="95"/>
      <c r="G301" s="95"/>
      <c r="H301" s="92"/>
      <c r="I301" s="92"/>
      <c r="J301" s="92"/>
      <c r="K301" s="92"/>
      <c r="L301" s="95"/>
    </row>
    <row r="302" spans="1:12" ht="14.4" x14ac:dyDescent="0.25">
      <c r="A302" s="93" t="s">
        <v>833</v>
      </c>
      <c r="B302" s="98" t="s">
        <v>366</v>
      </c>
      <c r="C302" s="99"/>
      <c r="D302" s="94" t="s">
        <v>834</v>
      </c>
      <c r="E302" s="95"/>
      <c r="F302" s="95"/>
      <c r="G302" s="95"/>
      <c r="H302" s="87">
        <v>0</v>
      </c>
      <c r="I302" s="87">
        <v>203083.09</v>
      </c>
      <c r="J302" s="87">
        <v>0</v>
      </c>
      <c r="K302" s="87">
        <v>203083.09</v>
      </c>
      <c r="L302" s="96"/>
    </row>
    <row r="303" spans="1:12" ht="14.4" x14ac:dyDescent="0.25">
      <c r="A303" s="93" t="s">
        <v>835</v>
      </c>
      <c r="B303" s="98" t="s">
        <v>366</v>
      </c>
      <c r="C303" s="99"/>
      <c r="D303" s="99"/>
      <c r="E303" s="94" t="s">
        <v>834</v>
      </c>
      <c r="F303" s="95"/>
      <c r="G303" s="95"/>
      <c r="H303" s="87">
        <v>0</v>
      </c>
      <c r="I303" s="87">
        <v>203083.09</v>
      </c>
      <c r="J303" s="87">
        <v>0</v>
      </c>
      <c r="K303" s="87">
        <v>203083.09</v>
      </c>
      <c r="L303" s="96"/>
    </row>
    <row r="304" spans="1:12" ht="14.4" x14ac:dyDescent="0.25">
      <c r="A304" s="93" t="s">
        <v>836</v>
      </c>
      <c r="B304" s="98" t="s">
        <v>366</v>
      </c>
      <c r="C304" s="99"/>
      <c r="D304" s="99"/>
      <c r="E304" s="99"/>
      <c r="F304" s="94" t="s">
        <v>834</v>
      </c>
      <c r="G304" s="95"/>
      <c r="H304" s="87">
        <v>0</v>
      </c>
      <c r="I304" s="87">
        <v>203083.09</v>
      </c>
      <c r="J304" s="87">
        <v>0</v>
      </c>
      <c r="K304" s="87">
        <v>203083.09</v>
      </c>
      <c r="L304" s="96"/>
    </row>
    <row r="305" spans="1:12" ht="14.4" x14ac:dyDescent="0.25">
      <c r="A305" s="100" t="s">
        <v>837</v>
      </c>
      <c r="B305" s="98" t="s">
        <v>366</v>
      </c>
      <c r="C305" s="99"/>
      <c r="D305" s="99"/>
      <c r="E305" s="99"/>
      <c r="F305" s="99"/>
      <c r="G305" s="101" t="s">
        <v>838</v>
      </c>
      <c r="H305" s="102">
        <v>0</v>
      </c>
      <c r="I305" s="102">
        <v>2638.8</v>
      </c>
      <c r="J305" s="102">
        <v>0</v>
      </c>
      <c r="K305" s="102">
        <v>2638.8</v>
      </c>
      <c r="L305" s="103"/>
    </row>
    <row r="306" spans="1:12" ht="14.4" x14ac:dyDescent="0.25">
      <c r="A306" s="100" t="s">
        <v>839</v>
      </c>
      <c r="B306" s="98" t="s">
        <v>366</v>
      </c>
      <c r="C306" s="99"/>
      <c r="D306" s="99"/>
      <c r="E306" s="99"/>
      <c r="F306" s="99"/>
      <c r="G306" s="101" t="s">
        <v>840</v>
      </c>
      <c r="H306" s="102">
        <v>0</v>
      </c>
      <c r="I306" s="102">
        <v>882</v>
      </c>
      <c r="J306" s="102">
        <v>0</v>
      </c>
      <c r="K306" s="102">
        <v>882</v>
      </c>
      <c r="L306" s="103"/>
    </row>
    <row r="307" spans="1:12" ht="14.4" x14ac:dyDescent="0.25">
      <c r="A307" s="100" t="s">
        <v>841</v>
      </c>
      <c r="B307" s="98" t="s">
        <v>366</v>
      </c>
      <c r="C307" s="99"/>
      <c r="D307" s="99"/>
      <c r="E307" s="99"/>
      <c r="F307" s="99"/>
      <c r="G307" s="101" t="s">
        <v>842</v>
      </c>
      <c r="H307" s="102">
        <v>0</v>
      </c>
      <c r="I307" s="102">
        <v>9746.74</v>
      </c>
      <c r="J307" s="102">
        <v>0</v>
      </c>
      <c r="K307" s="102">
        <v>9746.74</v>
      </c>
      <c r="L307" s="103"/>
    </row>
    <row r="308" spans="1:12" ht="14.4" x14ac:dyDescent="0.25">
      <c r="A308" s="100" t="s">
        <v>843</v>
      </c>
      <c r="B308" s="98" t="s">
        <v>366</v>
      </c>
      <c r="C308" s="99"/>
      <c r="D308" s="99"/>
      <c r="E308" s="99"/>
      <c r="F308" s="99"/>
      <c r="G308" s="101" t="s">
        <v>844</v>
      </c>
      <c r="H308" s="102">
        <v>0</v>
      </c>
      <c r="I308" s="102">
        <v>61875.57</v>
      </c>
      <c r="J308" s="102">
        <v>0</v>
      </c>
      <c r="K308" s="102">
        <v>61875.57</v>
      </c>
      <c r="L308" s="103"/>
    </row>
    <row r="309" spans="1:12" ht="14.4" x14ac:dyDescent="0.25">
      <c r="A309" s="100" t="s">
        <v>845</v>
      </c>
      <c r="B309" s="98" t="s">
        <v>366</v>
      </c>
      <c r="C309" s="99"/>
      <c r="D309" s="99"/>
      <c r="E309" s="99"/>
      <c r="F309" s="99"/>
      <c r="G309" s="101" t="s">
        <v>846</v>
      </c>
      <c r="H309" s="102">
        <v>0</v>
      </c>
      <c r="I309" s="102">
        <v>94252.92</v>
      </c>
      <c r="J309" s="102">
        <v>0</v>
      </c>
      <c r="K309" s="102">
        <v>94252.92</v>
      </c>
      <c r="L309" s="103"/>
    </row>
    <row r="310" spans="1:12" ht="14.4" x14ac:dyDescent="0.25">
      <c r="A310" s="100" t="s">
        <v>847</v>
      </c>
      <c r="B310" s="98" t="s">
        <v>366</v>
      </c>
      <c r="C310" s="99"/>
      <c r="D310" s="99"/>
      <c r="E310" s="99"/>
      <c r="F310" s="99"/>
      <c r="G310" s="101" t="s">
        <v>848</v>
      </c>
      <c r="H310" s="102">
        <v>0</v>
      </c>
      <c r="I310" s="102">
        <v>14209.13</v>
      </c>
      <c r="J310" s="102">
        <v>0</v>
      </c>
      <c r="K310" s="102">
        <v>14209.13</v>
      </c>
      <c r="L310" s="103"/>
    </row>
    <row r="311" spans="1:12" ht="14.4" x14ac:dyDescent="0.25">
      <c r="A311" s="100" t="s">
        <v>849</v>
      </c>
      <c r="B311" s="98" t="s">
        <v>366</v>
      </c>
      <c r="C311" s="99"/>
      <c r="D311" s="99"/>
      <c r="E311" s="99"/>
      <c r="F311" s="99"/>
      <c r="G311" s="101" t="s">
        <v>850</v>
      </c>
      <c r="H311" s="102">
        <v>0</v>
      </c>
      <c r="I311" s="102">
        <v>9336.2199999999993</v>
      </c>
      <c r="J311" s="102">
        <v>0</v>
      </c>
      <c r="K311" s="102">
        <v>9336.2199999999993</v>
      </c>
      <c r="L311" s="103"/>
    </row>
    <row r="312" spans="1:12" ht="14.4" x14ac:dyDescent="0.25">
      <c r="A312" s="100" t="s">
        <v>851</v>
      </c>
      <c r="B312" s="98" t="s">
        <v>366</v>
      </c>
      <c r="C312" s="99"/>
      <c r="D312" s="99"/>
      <c r="E312" s="99"/>
      <c r="F312" s="99"/>
      <c r="G312" s="101" t="s">
        <v>852</v>
      </c>
      <c r="H312" s="102">
        <v>0</v>
      </c>
      <c r="I312" s="102">
        <v>10141.709999999999</v>
      </c>
      <c r="J312" s="102">
        <v>0</v>
      </c>
      <c r="K312" s="102">
        <v>10141.709999999999</v>
      </c>
      <c r="L312" s="103"/>
    </row>
    <row r="313" spans="1:12" ht="14.4" x14ac:dyDescent="0.25">
      <c r="A313" s="104" t="s">
        <v>366</v>
      </c>
      <c r="B313" s="98" t="s">
        <v>366</v>
      </c>
      <c r="C313" s="99"/>
      <c r="D313" s="99"/>
      <c r="E313" s="99"/>
      <c r="F313" s="99"/>
      <c r="G313" s="105" t="s">
        <v>366</v>
      </c>
      <c r="H313" s="106"/>
      <c r="I313" s="106"/>
      <c r="J313" s="106"/>
      <c r="K313" s="106"/>
      <c r="L313" s="107"/>
    </row>
    <row r="314" spans="1:12" ht="14.4" x14ac:dyDescent="0.25">
      <c r="A314" s="93" t="s">
        <v>853</v>
      </c>
      <c r="B314" s="97" t="s">
        <v>366</v>
      </c>
      <c r="C314" s="94" t="s">
        <v>854</v>
      </c>
      <c r="D314" s="95"/>
      <c r="E314" s="95"/>
      <c r="F314" s="95"/>
      <c r="G314" s="95"/>
      <c r="H314" s="87">
        <v>0</v>
      </c>
      <c r="I314" s="87">
        <v>157852.9</v>
      </c>
      <c r="J314" s="87">
        <v>0</v>
      </c>
      <c r="K314" s="87">
        <v>157852.9</v>
      </c>
      <c r="L314" s="96"/>
    </row>
    <row r="315" spans="1:12" ht="14.4" x14ac:dyDescent="0.25">
      <c r="A315" s="93" t="s">
        <v>855</v>
      </c>
      <c r="B315" s="98" t="s">
        <v>366</v>
      </c>
      <c r="C315" s="99"/>
      <c r="D315" s="94" t="s">
        <v>854</v>
      </c>
      <c r="E315" s="95"/>
      <c r="F315" s="95"/>
      <c r="G315" s="95"/>
      <c r="H315" s="87">
        <v>0</v>
      </c>
      <c r="I315" s="87">
        <v>157852.9</v>
      </c>
      <c r="J315" s="87">
        <v>0</v>
      </c>
      <c r="K315" s="87">
        <v>157852.9</v>
      </c>
      <c r="L315" s="96"/>
    </row>
    <row r="316" spans="1:12" ht="14.4" x14ac:dyDescent="0.25">
      <c r="A316" s="93" t="s">
        <v>856</v>
      </c>
      <c r="B316" s="98" t="s">
        <v>366</v>
      </c>
      <c r="C316" s="99"/>
      <c r="D316" s="99"/>
      <c r="E316" s="94" t="s">
        <v>854</v>
      </c>
      <c r="F316" s="95"/>
      <c r="G316" s="95"/>
      <c r="H316" s="87">
        <v>0</v>
      </c>
      <c r="I316" s="87">
        <v>157852.9</v>
      </c>
      <c r="J316" s="87">
        <v>0</v>
      </c>
      <c r="K316" s="87">
        <v>157852.9</v>
      </c>
      <c r="L316" s="96"/>
    </row>
    <row r="317" spans="1:12" ht="14.4" x14ac:dyDescent="0.25">
      <c r="A317" s="93" t="s">
        <v>857</v>
      </c>
      <c r="B317" s="98" t="s">
        <v>366</v>
      </c>
      <c r="C317" s="99"/>
      <c r="D317" s="99"/>
      <c r="E317" s="99"/>
      <c r="F317" s="94" t="s">
        <v>858</v>
      </c>
      <c r="G317" s="95"/>
      <c r="H317" s="87">
        <v>0</v>
      </c>
      <c r="I317" s="87">
        <v>4561.54</v>
      </c>
      <c r="J317" s="87">
        <v>0</v>
      </c>
      <c r="K317" s="87">
        <v>4561.54</v>
      </c>
      <c r="L317" s="96"/>
    </row>
    <row r="318" spans="1:12" ht="14.4" x14ac:dyDescent="0.25">
      <c r="A318" s="100" t="s">
        <v>859</v>
      </c>
      <c r="B318" s="98" t="s">
        <v>366</v>
      </c>
      <c r="C318" s="99"/>
      <c r="D318" s="99"/>
      <c r="E318" s="99"/>
      <c r="F318" s="99"/>
      <c r="G318" s="101" t="s">
        <v>860</v>
      </c>
      <c r="H318" s="102">
        <v>0</v>
      </c>
      <c r="I318" s="102">
        <v>4561.54</v>
      </c>
      <c r="J318" s="102">
        <v>0</v>
      </c>
      <c r="K318" s="102">
        <v>4561.54</v>
      </c>
      <c r="L318" s="103"/>
    </row>
    <row r="319" spans="1:12" ht="14.4" x14ac:dyDescent="0.25">
      <c r="A319" s="104" t="s">
        <v>366</v>
      </c>
      <c r="B319" s="98" t="s">
        <v>366</v>
      </c>
      <c r="C319" s="99"/>
      <c r="D319" s="99"/>
      <c r="E319" s="99"/>
      <c r="F319" s="99"/>
      <c r="G319" s="105" t="s">
        <v>366</v>
      </c>
      <c r="H319" s="106"/>
      <c r="I319" s="106"/>
      <c r="J319" s="106"/>
      <c r="K319" s="106"/>
      <c r="L319" s="107"/>
    </row>
    <row r="320" spans="1:12" ht="14.4" x14ac:dyDescent="0.25">
      <c r="A320" s="93" t="s">
        <v>861</v>
      </c>
      <c r="B320" s="98" t="s">
        <v>366</v>
      </c>
      <c r="C320" s="99"/>
      <c r="D320" s="99"/>
      <c r="E320" s="99"/>
      <c r="F320" s="94" t="s">
        <v>862</v>
      </c>
      <c r="G320" s="95"/>
      <c r="H320" s="87">
        <v>0</v>
      </c>
      <c r="I320" s="87">
        <v>116000.54</v>
      </c>
      <c r="J320" s="87">
        <v>0</v>
      </c>
      <c r="K320" s="87">
        <v>116000.54</v>
      </c>
      <c r="L320" s="96"/>
    </row>
    <row r="321" spans="1:12" ht="14.4" x14ac:dyDescent="0.25">
      <c r="A321" s="100" t="s">
        <v>863</v>
      </c>
      <c r="B321" s="98" t="s">
        <v>366</v>
      </c>
      <c r="C321" s="99"/>
      <c r="D321" s="99"/>
      <c r="E321" s="99"/>
      <c r="F321" s="99"/>
      <c r="G321" s="101" t="s">
        <v>864</v>
      </c>
      <c r="H321" s="102">
        <v>0</v>
      </c>
      <c r="I321" s="102">
        <v>59762.47</v>
      </c>
      <c r="J321" s="102">
        <v>0</v>
      </c>
      <c r="K321" s="102">
        <v>59762.47</v>
      </c>
      <c r="L321" s="103"/>
    </row>
    <row r="322" spans="1:12" ht="14.4" x14ac:dyDescent="0.25">
      <c r="A322" s="100" t="s">
        <v>865</v>
      </c>
      <c r="B322" s="98" t="s">
        <v>366</v>
      </c>
      <c r="C322" s="99"/>
      <c r="D322" s="99"/>
      <c r="E322" s="99"/>
      <c r="F322" s="99"/>
      <c r="G322" s="101" t="s">
        <v>866</v>
      </c>
      <c r="H322" s="102">
        <v>0</v>
      </c>
      <c r="I322" s="102">
        <v>9880</v>
      </c>
      <c r="J322" s="102">
        <v>0</v>
      </c>
      <c r="K322" s="102">
        <v>9880</v>
      </c>
      <c r="L322" s="103"/>
    </row>
    <row r="323" spans="1:12" ht="14.4" x14ac:dyDescent="0.25">
      <c r="A323" s="100" t="s">
        <v>867</v>
      </c>
      <c r="B323" s="98" t="s">
        <v>366</v>
      </c>
      <c r="C323" s="99"/>
      <c r="D323" s="99"/>
      <c r="E323" s="99"/>
      <c r="F323" s="99"/>
      <c r="G323" s="101" t="s">
        <v>868</v>
      </c>
      <c r="H323" s="102">
        <v>0</v>
      </c>
      <c r="I323" s="102">
        <v>43401.02</v>
      </c>
      <c r="J323" s="102">
        <v>0</v>
      </c>
      <c r="K323" s="102">
        <v>43401.02</v>
      </c>
      <c r="L323" s="103"/>
    </row>
    <row r="324" spans="1:12" ht="14.4" x14ac:dyDescent="0.25">
      <c r="A324" s="100" t="s">
        <v>869</v>
      </c>
      <c r="B324" s="98" t="s">
        <v>366</v>
      </c>
      <c r="C324" s="99"/>
      <c r="D324" s="99"/>
      <c r="E324" s="99"/>
      <c r="F324" s="99"/>
      <c r="G324" s="101" t="s">
        <v>870</v>
      </c>
      <c r="H324" s="102">
        <v>0</v>
      </c>
      <c r="I324" s="102">
        <v>2957.05</v>
      </c>
      <c r="J324" s="102">
        <v>0</v>
      </c>
      <c r="K324" s="102">
        <v>2957.05</v>
      </c>
      <c r="L324" s="103"/>
    </row>
    <row r="325" spans="1:12" ht="14.4" x14ac:dyDescent="0.25">
      <c r="A325" s="104" t="s">
        <v>366</v>
      </c>
      <c r="B325" s="98" t="s">
        <v>366</v>
      </c>
      <c r="C325" s="99"/>
      <c r="D325" s="99"/>
      <c r="E325" s="99"/>
      <c r="F325" s="99"/>
      <c r="G325" s="105" t="s">
        <v>366</v>
      </c>
      <c r="H325" s="106"/>
      <c r="I325" s="106"/>
      <c r="J325" s="106"/>
      <c r="K325" s="106"/>
      <c r="L325" s="107"/>
    </row>
    <row r="326" spans="1:12" ht="14.4" x14ac:dyDescent="0.25">
      <c r="A326" s="93" t="s">
        <v>871</v>
      </c>
      <c r="B326" s="98" t="s">
        <v>366</v>
      </c>
      <c r="C326" s="99"/>
      <c r="D326" s="99"/>
      <c r="E326" s="99"/>
      <c r="F326" s="94" t="s">
        <v>872</v>
      </c>
      <c r="G326" s="95"/>
      <c r="H326" s="87">
        <v>0</v>
      </c>
      <c r="I326" s="87">
        <v>828.77</v>
      </c>
      <c r="J326" s="87">
        <v>0</v>
      </c>
      <c r="K326" s="87">
        <v>828.77</v>
      </c>
      <c r="L326" s="96"/>
    </row>
    <row r="327" spans="1:12" ht="14.4" x14ac:dyDescent="0.25">
      <c r="A327" s="100" t="s">
        <v>873</v>
      </c>
      <c r="B327" s="98" t="s">
        <v>366</v>
      </c>
      <c r="C327" s="99"/>
      <c r="D327" s="99"/>
      <c r="E327" s="99"/>
      <c r="F327" s="99"/>
      <c r="G327" s="101" t="s">
        <v>874</v>
      </c>
      <c r="H327" s="102">
        <v>0</v>
      </c>
      <c r="I327" s="102">
        <v>828.77</v>
      </c>
      <c r="J327" s="102">
        <v>0</v>
      </c>
      <c r="K327" s="102">
        <v>828.77</v>
      </c>
      <c r="L327" s="103"/>
    </row>
    <row r="328" spans="1:12" ht="14.4" x14ac:dyDescent="0.25">
      <c r="A328" s="104" t="s">
        <v>366</v>
      </c>
      <c r="B328" s="98" t="s">
        <v>366</v>
      </c>
      <c r="C328" s="99"/>
      <c r="D328" s="99"/>
      <c r="E328" s="99"/>
      <c r="F328" s="99"/>
      <c r="G328" s="105" t="s">
        <v>366</v>
      </c>
      <c r="H328" s="106"/>
      <c r="I328" s="106"/>
      <c r="J328" s="106"/>
      <c r="K328" s="106"/>
      <c r="L328" s="107"/>
    </row>
    <row r="329" spans="1:12" ht="14.4" x14ac:dyDescent="0.25">
      <c r="A329" s="93" t="s">
        <v>875</v>
      </c>
      <c r="B329" s="98" t="s">
        <v>366</v>
      </c>
      <c r="C329" s="99"/>
      <c r="D329" s="99"/>
      <c r="E329" s="99"/>
      <c r="F329" s="94" t="s">
        <v>876</v>
      </c>
      <c r="G329" s="95"/>
      <c r="H329" s="87">
        <v>0</v>
      </c>
      <c r="I329" s="87">
        <v>18910.05</v>
      </c>
      <c r="J329" s="87">
        <v>0</v>
      </c>
      <c r="K329" s="87">
        <v>18910.05</v>
      </c>
      <c r="L329" s="96"/>
    </row>
    <row r="330" spans="1:12" ht="14.4" x14ac:dyDescent="0.25">
      <c r="A330" s="100" t="s">
        <v>877</v>
      </c>
      <c r="B330" s="98" t="s">
        <v>366</v>
      </c>
      <c r="C330" s="99"/>
      <c r="D330" s="99"/>
      <c r="E330" s="99"/>
      <c r="F330" s="99"/>
      <c r="G330" s="101" t="s">
        <v>878</v>
      </c>
      <c r="H330" s="102">
        <v>0</v>
      </c>
      <c r="I330" s="102">
        <v>10624.33</v>
      </c>
      <c r="J330" s="102">
        <v>0</v>
      </c>
      <c r="K330" s="102">
        <v>10624.33</v>
      </c>
      <c r="L330" s="103"/>
    </row>
    <row r="331" spans="1:12" ht="14.4" x14ac:dyDescent="0.25">
      <c r="A331" s="100" t="s">
        <v>879</v>
      </c>
      <c r="B331" s="98" t="s">
        <v>366</v>
      </c>
      <c r="C331" s="99"/>
      <c r="D331" s="99"/>
      <c r="E331" s="99"/>
      <c r="F331" s="99"/>
      <c r="G331" s="101" t="s">
        <v>880</v>
      </c>
      <c r="H331" s="102">
        <v>0</v>
      </c>
      <c r="I331" s="102">
        <v>5256.77</v>
      </c>
      <c r="J331" s="102">
        <v>0</v>
      </c>
      <c r="K331" s="102">
        <v>5256.77</v>
      </c>
      <c r="L331" s="103"/>
    </row>
    <row r="332" spans="1:12" ht="14.4" x14ac:dyDescent="0.25">
      <c r="A332" s="100" t="s">
        <v>881</v>
      </c>
      <c r="B332" s="98" t="s">
        <v>366</v>
      </c>
      <c r="C332" s="99"/>
      <c r="D332" s="99"/>
      <c r="E332" s="99"/>
      <c r="F332" s="99"/>
      <c r="G332" s="101" t="s">
        <v>882</v>
      </c>
      <c r="H332" s="102">
        <v>0</v>
      </c>
      <c r="I332" s="102">
        <v>193.2</v>
      </c>
      <c r="J332" s="102">
        <v>0</v>
      </c>
      <c r="K332" s="102">
        <v>193.2</v>
      </c>
      <c r="L332" s="103"/>
    </row>
    <row r="333" spans="1:12" ht="14.4" x14ac:dyDescent="0.25">
      <c r="A333" s="100" t="s">
        <v>883</v>
      </c>
      <c r="B333" s="98" t="s">
        <v>366</v>
      </c>
      <c r="C333" s="99"/>
      <c r="D333" s="99"/>
      <c r="E333" s="99"/>
      <c r="F333" s="99"/>
      <c r="G333" s="101" t="s">
        <v>884</v>
      </c>
      <c r="H333" s="102">
        <v>0</v>
      </c>
      <c r="I333" s="102">
        <v>1477.75</v>
      </c>
      <c r="J333" s="102">
        <v>0</v>
      </c>
      <c r="K333" s="102">
        <v>1477.75</v>
      </c>
      <c r="L333" s="103"/>
    </row>
    <row r="334" spans="1:12" ht="14.4" x14ac:dyDescent="0.25">
      <c r="A334" s="100" t="s">
        <v>885</v>
      </c>
      <c r="B334" s="98" t="s">
        <v>366</v>
      </c>
      <c r="C334" s="99"/>
      <c r="D334" s="99"/>
      <c r="E334" s="99"/>
      <c r="F334" s="99"/>
      <c r="G334" s="101" t="s">
        <v>850</v>
      </c>
      <c r="H334" s="102">
        <v>0</v>
      </c>
      <c r="I334" s="102">
        <v>1358</v>
      </c>
      <c r="J334" s="102">
        <v>0</v>
      </c>
      <c r="K334" s="102">
        <v>1358</v>
      </c>
      <c r="L334" s="103"/>
    </row>
    <row r="335" spans="1:12" ht="14.4" x14ac:dyDescent="0.25">
      <c r="A335" s="104" t="s">
        <v>366</v>
      </c>
      <c r="B335" s="98" t="s">
        <v>366</v>
      </c>
      <c r="C335" s="99"/>
      <c r="D335" s="99"/>
      <c r="E335" s="99"/>
      <c r="F335" s="99"/>
      <c r="G335" s="105" t="s">
        <v>366</v>
      </c>
      <c r="H335" s="106"/>
      <c r="I335" s="106"/>
      <c r="J335" s="106"/>
      <c r="K335" s="106"/>
      <c r="L335" s="107"/>
    </row>
    <row r="336" spans="1:12" ht="14.4" x14ac:dyDescent="0.25">
      <c r="A336" s="93" t="s">
        <v>886</v>
      </c>
      <c r="B336" s="98" t="s">
        <v>366</v>
      </c>
      <c r="C336" s="99"/>
      <c r="D336" s="99"/>
      <c r="E336" s="99"/>
      <c r="F336" s="94" t="s">
        <v>887</v>
      </c>
      <c r="G336" s="95"/>
      <c r="H336" s="87">
        <v>0</v>
      </c>
      <c r="I336" s="87">
        <v>10738.46</v>
      </c>
      <c r="J336" s="87">
        <v>0</v>
      </c>
      <c r="K336" s="87">
        <v>10738.46</v>
      </c>
      <c r="L336" s="96"/>
    </row>
    <row r="337" spans="1:12" ht="14.4" x14ac:dyDescent="0.25">
      <c r="A337" s="100" t="s">
        <v>888</v>
      </c>
      <c r="B337" s="98" t="s">
        <v>366</v>
      </c>
      <c r="C337" s="99"/>
      <c r="D337" s="99"/>
      <c r="E337" s="99"/>
      <c r="F337" s="99"/>
      <c r="G337" s="101" t="s">
        <v>685</v>
      </c>
      <c r="H337" s="102">
        <v>0</v>
      </c>
      <c r="I337" s="102">
        <v>3799.62</v>
      </c>
      <c r="J337" s="102">
        <v>0</v>
      </c>
      <c r="K337" s="102">
        <v>3799.62</v>
      </c>
      <c r="L337" s="103"/>
    </row>
    <row r="338" spans="1:12" ht="14.4" x14ac:dyDescent="0.25">
      <c r="A338" s="100" t="s">
        <v>889</v>
      </c>
      <c r="B338" s="98" t="s">
        <v>366</v>
      </c>
      <c r="C338" s="99"/>
      <c r="D338" s="99"/>
      <c r="E338" s="99"/>
      <c r="F338" s="99"/>
      <c r="G338" s="101" t="s">
        <v>890</v>
      </c>
      <c r="H338" s="102">
        <v>0</v>
      </c>
      <c r="I338" s="102">
        <v>1951.84</v>
      </c>
      <c r="J338" s="102">
        <v>0</v>
      </c>
      <c r="K338" s="102">
        <v>1951.84</v>
      </c>
      <c r="L338" s="103"/>
    </row>
    <row r="339" spans="1:12" ht="14.4" x14ac:dyDescent="0.25">
      <c r="A339" s="100" t="s">
        <v>891</v>
      </c>
      <c r="B339" s="98" t="s">
        <v>366</v>
      </c>
      <c r="C339" s="99"/>
      <c r="D339" s="99"/>
      <c r="E339" s="99"/>
      <c r="F339" s="99"/>
      <c r="G339" s="101" t="s">
        <v>892</v>
      </c>
      <c r="H339" s="102">
        <v>0</v>
      </c>
      <c r="I339" s="102">
        <v>4054.54</v>
      </c>
      <c r="J339" s="102">
        <v>0</v>
      </c>
      <c r="K339" s="102">
        <v>4054.54</v>
      </c>
      <c r="L339" s="103"/>
    </row>
    <row r="340" spans="1:12" ht="14.4" x14ac:dyDescent="0.25">
      <c r="A340" s="100" t="s">
        <v>893</v>
      </c>
      <c r="B340" s="98" t="s">
        <v>366</v>
      </c>
      <c r="C340" s="99"/>
      <c r="D340" s="99"/>
      <c r="E340" s="99"/>
      <c r="F340" s="99"/>
      <c r="G340" s="101" t="s">
        <v>894</v>
      </c>
      <c r="H340" s="102">
        <v>0</v>
      </c>
      <c r="I340" s="102">
        <v>932.46</v>
      </c>
      <c r="J340" s="102">
        <v>0</v>
      </c>
      <c r="K340" s="102">
        <v>932.46</v>
      </c>
      <c r="L340" s="103"/>
    </row>
    <row r="341" spans="1:12" ht="14.4" x14ac:dyDescent="0.25">
      <c r="A341" s="104" t="s">
        <v>366</v>
      </c>
      <c r="B341" s="98" t="s">
        <v>366</v>
      </c>
      <c r="C341" s="99"/>
      <c r="D341" s="99"/>
      <c r="E341" s="99"/>
      <c r="F341" s="99"/>
      <c r="G341" s="105" t="s">
        <v>366</v>
      </c>
      <c r="H341" s="106"/>
      <c r="I341" s="106"/>
      <c r="J341" s="106"/>
      <c r="K341" s="106"/>
      <c r="L341" s="107"/>
    </row>
    <row r="342" spans="1:12" ht="14.4" x14ac:dyDescent="0.25">
      <c r="A342" s="93" t="s">
        <v>895</v>
      </c>
      <c r="B342" s="98" t="s">
        <v>366</v>
      </c>
      <c r="C342" s="99"/>
      <c r="D342" s="99"/>
      <c r="E342" s="99"/>
      <c r="F342" s="94" t="s">
        <v>896</v>
      </c>
      <c r="G342" s="95"/>
      <c r="H342" s="87">
        <v>0</v>
      </c>
      <c r="I342" s="87">
        <v>6543.54</v>
      </c>
      <c r="J342" s="87">
        <v>0</v>
      </c>
      <c r="K342" s="87">
        <v>6543.54</v>
      </c>
      <c r="L342" s="96"/>
    </row>
    <row r="343" spans="1:12" ht="14.4" x14ac:dyDescent="0.25">
      <c r="A343" s="100" t="s">
        <v>897</v>
      </c>
      <c r="B343" s="98" t="s">
        <v>366</v>
      </c>
      <c r="C343" s="99"/>
      <c r="D343" s="99"/>
      <c r="E343" s="99"/>
      <c r="F343" s="99"/>
      <c r="G343" s="101" t="s">
        <v>898</v>
      </c>
      <c r="H343" s="102">
        <v>0</v>
      </c>
      <c r="I343" s="102">
        <v>51.21</v>
      </c>
      <c r="J343" s="102">
        <v>0</v>
      </c>
      <c r="K343" s="102">
        <v>51.21</v>
      </c>
      <c r="L343" s="103"/>
    </row>
    <row r="344" spans="1:12" ht="14.4" x14ac:dyDescent="0.25">
      <c r="A344" s="100" t="s">
        <v>899</v>
      </c>
      <c r="B344" s="98" t="s">
        <v>366</v>
      </c>
      <c r="C344" s="99"/>
      <c r="D344" s="99"/>
      <c r="E344" s="99"/>
      <c r="F344" s="99"/>
      <c r="G344" s="101" t="s">
        <v>900</v>
      </c>
      <c r="H344" s="102">
        <v>0</v>
      </c>
      <c r="I344" s="102">
        <v>32</v>
      </c>
      <c r="J344" s="102">
        <v>0</v>
      </c>
      <c r="K344" s="102">
        <v>32</v>
      </c>
      <c r="L344" s="103"/>
    </row>
    <row r="345" spans="1:12" ht="14.4" x14ac:dyDescent="0.25">
      <c r="A345" s="100" t="s">
        <v>901</v>
      </c>
      <c r="B345" s="98" t="s">
        <v>366</v>
      </c>
      <c r="C345" s="99"/>
      <c r="D345" s="99"/>
      <c r="E345" s="99"/>
      <c r="F345" s="99"/>
      <c r="G345" s="101" t="s">
        <v>902</v>
      </c>
      <c r="H345" s="102">
        <v>0</v>
      </c>
      <c r="I345" s="102">
        <v>15.6</v>
      </c>
      <c r="J345" s="102">
        <v>0</v>
      </c>
      <c r="K345" s="102">
        <v>15.6</v>
      </c>
      <c r="L345" s="103"/>
    </row>
    <row r="346" spans="1:12" ht="14.4" x14ac:dyDescent="0.25">
      <c r="A346" s="100" t="s">
        <v>903</v>
      </c>
      <c r="B346" s="98" t="s">
        <v>366</v>
      </c>
      <c r="C346" s="99"/>
      <c r="D346" s="99"/>
      <c r="E346" s="99"/>
      <c r="F346" s="99"/>
      <c r="G346" s="101" t="s">
        <v>904</v>
      </c>
      <c r="H346" s="102">
        <v>0</v>
      </c>
      <c r="I346" s="102">
        <v>544</v>
      </c>
      <c r="J346" s="102">
        <v>0</v>
      </c>
      <c r="K346" s="102">
        <v>544</v>
      </c>
      <c r="L346" s="103"/>
    </row>
    <row r="347" spans="1:12" ht="14.4" x14ac:dyDescent="0.25">
      <c r="A347" s="100" t="s">
        <v>905</v>
      </c>
      <c r="B347" s="98" t="s">
        <v>366</v>
      </c>
      <c r="C347" s="99"/>
      <c r="D347" s="99"/>
      <c r="E347" s="99"/>
      <c r="F347" s="99"/>
      <c r="G347" s="101" t="s">
        <v>906</v>
      </c>
      <c r="H347" s="102">
        <v>0</v>
      </c>
      <c r="I347" s="102">
        <v>368.82</v>
      </c>
      <c r="J347" s="102">
        <v>0</v>
      </c>
      <c r="K347" s="102">
        <v>368.82</v>
      </c>
      <c r="L347" s="103"/>
    </row>
    <row r="348" spans="1:12" ht="14.4" x14ac:dyDescent="0.25">
      <c r="A348" s="100" t="s">
        <v>907</v>
      </c>
      <c r="B348" s="98" t="s">
        <v>366</v>
      </c>
      <c r="C348" s="99"/>
      <c r="D348" s="99"/>
      <c r="E348" s="99"/>
      <c r="F348" s="99"/>
      <c r="G348" s="101" t="s">
        <v>908</v>
      </c>
      <c r="H348" s="102">
        <v>0</v>
      </c>
      <c r="I348" s="102">
        <v>5531.91</v>
      </c>
      <c r="J348" s="102">
        <v>0</v>
      </c>
      <c r="K348" s="102">
        <v>5531.91</v>
      </c>
      <c r="L348" s="103"/>
    </row>
    <row r="349" spans="1:12" ht="14.4" x14ac:dyDescent="0.25">
      <c r="A349" s="104" t="s">
        <v>366</v>
      </c>
      <c r="B349" s="98" t="s">
        <v>366</v>
      </c>
      <c r="C349" s="99"/>
      <c r="D349" s="99"/>
      <c r="E349" s="99"/>
      <c r="F349" s="99"/>
      <c r="G349" s="105" t="s">
        <v>366</v>
      </c>
      <c r="H349" s="106"/>
      <c r="I349" s="106"/>
      <c r="J349" s="106"/>
      <c r="K349" s="106"/>
      <c r="L349" s="107"/>
    </row>
    <row r="350" spans="1:12" ht="14.4" x14ac:dyDescent="0.25">
      <c r="A350" s="93" t="s">
        <v>909</v>
      </c>
      <c r="B350" s="98" t="s">
        <v>366</v>
      </c>
      <c r="C350" s="99"/>
      <c r="D350" s="99"/>
      <c r="E350" s="99"/>
      <c r="F350" s="94" t="s">
        <v>910</v>
      </c>
      <c r="G350" s="95"/>
      <c r="H350" s="87">
        <v>0</v>
      </c>
      <c r="I350" s="87">
        <v>270</v>
      </c>
      <c r="J350" s="87">
        <v>0</v>
      </c>
      <c r="K350" s="87">
        <v>270</v>
      </c>
      <c r="L350" s="96"/>
    </row>
    <row r="351" spans="1:12" ht="14.4" x14ac:dyDescent="0.25">
      <c r="A351" s="100" t="s">
        <v>911</v>
      </c>
      <c r="B351" s="98" t="s">
        <v>366</v>
      </c>
      <c r="C351" s="99"/>
      <c r="D351" s="99"/>
      <c r="E351" s="99"/>
      <c r="F351" s="99"/>
      <c r="G351" s="101" t="s">
        <v>912</v>
      </c>
      <c r="H351" s="102">
        <v>0</v>
      </c>
      <c r="I351" s="102">
        <v>270</v>
      </c>
      <c r="J351" s="102">
        <v>0</v>
      </c>
      <c r="K351" s="102">
        <v>270</v>
      </c>
      <c r="L351" s="103"/>
    </row>
    <row r="352" spans="1:12" ht="14.4" x14ac:dyDescent="0.25">
      <c r="A352" s="104" t="s">
        <v>366</v>
      </c>
      <c r="B352" s="98" t="s">
        <v>366</v>
      </c>
      <c r="C352" s="99"/>
      <c r="D352" s="99"/>
      <c r="E352" s="99"/>
      <c r="F352" s="99"/>
      <c r="G352" s="105" t="s">
        <v>366</v>
      </c>
      <c r="H352" s="106"/>
      <c r="I352" s="106"/>
      <c r="J352" s="106"/>
      <c r="K352" s="106"/>
      <c r="L352" s="107"/>
    </row>
    <row r="353" spans="1:12" ht="14.4" x14ac:dyDescent="0.25">
      <c r="A353" s="93" t="s">
        <v>913</v>
      </c>
      <c r="B353" s="97" t="s">
        <v>366</v>
      </c>
      <c r="C353" s="94" t="s">
        <v>914</v>
      </c>
      <c r="D353" s="95"/>
      <c r="E353" s="95"/>
      <c r="F353" s="95"/>
      <c r="G353" s="95"/>
      <c r="H353" s="87">
        <v>0</v>
      </c>
      <c r="I353" s="87">
        <v>43587.32</v>
      </c>
      <c r="J353" s="87">
        <v>0</v>
      </c>
      <c r="K353" s="87">
        <v>43587.32</v>
      </c>
      <c r="L353" s="96"/>
    </row>
    <row r="354" spans="1:12" ht="14.4" x14ac:dyDescent="0.25">
      <c r="A354" s="93" t="s">
        <v>915</v>
      </c>
      <c r="B354" s="98" t="s">
        <v>366</v>
      </c>
      <c r="C354" s="99"/>
      <c r="D354" s="94" t="s">
        <v>914</v>
      </c>
      <c r="E354" s="95"/>
      <c r="F354" s="95"/>
      <c r="G354" s="95"/>
      <c r="H354" s="87">
        <v>0</v>
      </c>
      <c r="I354" s="87">
        <v>43587.32</v>
      </c>
      <c r="J354" s="87">
        <v>0</v>
      </c>
      <c r="K354" s="87">
        <v>43587.32</v>
      </c>
      <c r="L354" s="96"/>
    </row>
    <row r="355" spans="1:12" ht="14.4" x14ac:dyDescent="0.25">
      <c r="A355" s="93" t="s">
        <v>916</v>
      </c>
      <c r="B355" s="98" t="s">
        <v>366</v>
      </c>
      <c r="C355" s="99"/>
      <c r="D355" s="99"/>
      <c r="E355" s="94" t="s">
        <v>914</v>
      </c>
      <c r="F355" s="95"/>
      <c r="G355" s="95"/>
      <c r="H355" s="87">
        <v>0</v>
      </c>
      <c r="I355" s="87">
        <v>43587.32</v>
      </c>
      <c r="J355" s="87">
        <v>0</v>
      </c>
      <c r="K355" s="87">
        <v>43587.32</v>
      </c>
      <c r="L355" s="96"/>
    </row>
    <row r="356" spans="1:12" ht="14.4" x14ac:dyDescent="0.25">
      <c r="A356" s="93" t="s">
        <v>917</v>
      </c>
      <c r="B356" s="98" t="s">
        <v>366</v>
      </c>
      <c r="C356" s="99"/>
      <c r="D356" s="99"/>
      <c r="E356" s="99"/>
      <c r="F356" s="94" t="s">
        <v>918</v>
      </c>
      <c r="G356" s="95"/>
      <c r="H356" s="87">
        <v>0</v>
      </c>
      <c r="I356" s="87">
        <v>31686.77</v>
      </c>
      <c r="J356" s="87">
        <v>0</v>
      </c>
      <c r="K356" s="87">
        <v>31686.77</v>
      </c>
      <c r="L356" s="96"/>
    </row>
    <row r="357" spans="1:12" ht="14.4" x14ac:dyDescent="0.25">
      <c r="A357" s="100" t="s">
        <v>919</v>
      </c>
      <c r="B357" s="98" t="s">
        <v>366</v>
      </c>
      <c r="C357" s="99"/>
      <c r="D357" s="99"/>
      <c r="E357" s="99"/>
      <c r="F357" s="99"/>
      <c r="G357" s="101" t="s">
        <v>920</v>
      </c>
      <c r="H357" s="102">
        <v>0</v>
      </c>
      <c r="I357" s="102">
        <v>11723.03</v>
      </c>
      <c r="J357" s="102">
        <v>0</v>
      </c>
      <c r="K357" s="102">
        <v>11723.03</v>
      </c>
      <c r="L357" s="103"/>
    </row>
    <row r="358" spans="1:12" ht="14.4" x14ac:dyDescent="0.25">
      <c r="A358" s="100" t="s">
        <v>921</v>
      </c>
      <c r="B358" s="98" t="s">
        <v>366</v>
      </c>
      <c r="C358" s="99"/>
      <c r="D358" s="99"/>
      <c r="E358" s="99"/>
      <c r="F358" s="99"/>
      <c r="G358" s="101" t="s">
        <v>922</v>
      </c>
      <c r="H358" s="102">
        <v>0</v>
      </c>
      <c r="I358" s="102">
        <v>3480</v>
      </c>
      <c r="J358" s="102">
        <v>0</v>
      </c>
      <c r="K358" s="102">
        <v>3480</v>
      </c>
      <c r="L358" s="103"/>
    </row>
    <row r="359" spans="1:12" ht="14.4" x14ac:dyDescent="0.25">
      <c r="A359" s="100" t="s">
        <v>923</v>
      </c>
      <c r="B359" s="98" t="s">
        <v>366</v>
      </c>
      <c r="C359" s="99"/>
      <c r="D359" s="99"/>
      <c r="E359" s="99"/>
      <c r="F359" s="99"/>
      <c r="G359" s="101" t="s">
        <v>924</v>
      </c>
      <c r="H359" s="102">
        <v>0</v>
      </c>
      <c r="I359" s="102">
        <v>600</v>
      </c>
      <c r="J359" s="102">
        <v>0</v>
      </c>
      <c r="K359" s="102">
        <v>600</v>
      </c>
      <c r="L359" s="103"/>
    </row>
    <row r="360" spans="1:12" ht="14.4" x14ac:dyDescent="0.25">
      <c r="A360" s="100" t="s">
        <v>925</v>
      </c>
      <c r="B360" s="98" t="s">
        <v>366</v>
      </c>
      <c r="C360" s="99"/>
      <c r="D360" s="99"/>
      <c r="E360" s="99"/>
      <c r="F360" s="99"/>
      <c r="G360" s="101" t="s">
        <v>926</v>
      </c>
      <c r="H360" s="102">
        <v>0</v>
      </c>
      <c r="I360" s="102">
        <v>14773.74</v>
      </c>
      <c r="J360" s="102">
        <v>0</v>
      </c>
      <c r="K360" s="102">
        <v>14773.74</v>
      </c>
      <c r="L360" s="103"/>
    </row>
    <row r="361" spans="1:12" ht="14.4" x14ac:dyDescent="0.25">
      <c r="A361" s="100" t="s">
        <v>927</v>
      </c>
      <c r="B361" s="98" t="s">
        <v>366</v>
      </c>
      <c r="C361" s="99"/>
      <c r="D361" s="99"/>
      <c r="E361" s="99"/>
      <c r="F361" s="99"/>
      <c r="G361" s="101" t="s">
        <v>928</v>
      </c>
      <c r="H361" s="102">
        <v>0</v>
      </c>
      <c r="I361" s="102">
        <v>1110</v>
      </c>
      <c r="J361" s="102">
        <v>0</v>
      </c>
      <c r="K361" s="102">
        <v>1110</v>
      </c>
      <c r="L361" s="103"/>
    </row>
    <row r="362" spans="1:12" ht="14.4" x14ac:dyDescent="0.25">
      <c r="A362" s="104" t="s">
        <v>366</v>
      </c>
      <c r="B362" s="98" t="s">
        <v>366</v>
      </c>
      <c r="C362" s="99"/>
      <c r="D362" s="99"/>
      <c r="E362" s="99"/>
      <c r="F362" s="99"/>
      <c r="G362" s="105" t="s">
        <v>366</v>
      </c>
      <c r="H362" s="106"/>
      <c r="I362" s="106"/>
      <c r="J362" s="106"/>
      <c r="K362" s="106"/>
      <c r="L362" s="107"/>
    </row>
    <row r="363" spans="1:12" ht="14.4" x14ac:dyDescent="0.25">
      <c r="A363" s="93" t="s">
        <v>929</v>
      </c>
      <c r="B363" s="98" t="s">
        <v>366</v>
      </c>
      <c r="C363" s="99"/>
      <c r="D363" s="99"/>
      <c r="E363" s="99"/>
      <c r="F363" s="94" t="s">
        <v>930</v>
      </c>
      <c r="G363" s="95"/>
      <c r="H363" s="87">
        <v>0</v>
      </c>
      <c r="I363" s="87">
        <v>4930</v>
      </c>
      <c r="J363" s="87">
        <v>0</v>
      </c>
      <c r="K363" s="87">
        <v>4930</v>
      </c>
      <c r="L363" s="96"/>
    </row>
    <row r="364" spans="1:12" ht="14.4" x14ac:dyDescent="0.25">
      <c r="A364" s="100" t="s">
        <v>931</v>
      </c>
      <c r="B364" s="98" t="s">
        <v>366</v>
      </c>
      <c r="C364" s="99"/>
      <c r="D364" s="99"/>
      <c r="E364" s="99"/>
      <c r="F364" s="99"/>
      <c r="G364" s="101" t="s">
        <v>932</v>
      </c>
      <c r="H364" s="102">
        <v>0</v>
      </c>
      <c r="I364" s="102">
        <v>4930</v>
      </c>
      <c r="J364" s="102">
        <v>0</v>
      </c>
      <c r="K364" s="102">
        <v>4930</v>
      </c>
      <c r="L364" s="103"/>
    </row>
    <row r="365" spans="1:12" ht="14.4" x14ac:dyDescent="0.25">
      <c r="A365" s="104" t="s">
        <v>366</v>
      </c>
      <c r="B365" s="98" t="s">
        <v>366</v>
      </c>
      <c r="C365" s="99"/>
      <c r="D365" s="99"/>
      <c r="E365" s="99"/>
      <c r="F365" s="99"/>
      <c r="G365" s="105" t="s">
        <v>366</v>
      </c>
      <c r="H365" s="106"/>
      <c r="I365" s="106"/>
      <c r="J365" s="106"/>
      <c r="K365" s="106"/>
      <c r="L365" s="107"/>
    </row>
    <row r="366" spans="1:12" ht="14.4" x14ac:dyDescent="0.25">
      <c r="A366" s="93" t="s">
        <v>933</v>
      </c>
      <c r="B366" s="98" t="s">
        <v>366</v>
      </c>
      <c r="C366" s="99"/>
      <c r="D366" s="99"/>
      <c r="E366" s="99"/>
      <c r="F366" s="94" t="s">
        <v>934</v>
      </c>
      <c r="G366" s="95"/>
      <c r="H366" s="87">
        <v>0</v>
      </c>
      <c r="I366" s="87">
        <v>6750.55</v>
      </c>
      <c r="J366" s="87">
        <v>0</v>
      </c>
      <c r="K366" s="87">
        <v>6750.55</v>
      </c>
      <c r="L366" s="96"/>
    </row>
    <row r="367" spans="1:12" ht="14.4" x14ac:dyDescent="0.25">
      <c r="A367" s="100" t="s">
        <v>935</v>
      </c>
      <c r="B367" s="98" t="s">
        <v>366</v>
      </c>
      <c r="C367" s="99"/>
      <c r="D367" s="99"/>
      <c r="E367" s="99"/>
      <c r="F367" s="99"/>
      <c r="G367" s="101" t="s">
        <v>936</v>
      </c>
      <c r="H367" s="102">
        <v>0</v>
      </c>
      <c r="I367" s="102">
        <v>6750.55</v>
      </c>
      <c r="J367" s="102">
        <v>0</v>
      </c>
      <c r="K367" s="102">
        <v>6750.55</v>
      </c>
      <c r="L367" s="103"/>
    </row>
    <row r="368" spans="1:12" ht="14.4" x14ac:dyDescent="0.25">
      <c r="A368" s="104" t="s">
        <v>366</v>
      </c>
      <c r="B368" s="98" t="s">
        <v>366</v>
      </c>
      <c r="C368" s="99"/>
      <c r="D368" s="99"/>
      <c r="E368" s="99"/>
      <c r="F368" s="99"/>
      <c r="G368" s="105" t="s">
        <v>366</v>
      </c>
      <c r="H368" s="106"/>
      <c r="I368" s="106"/>
      <c r="J368" s="106"/>
      <c r="K368" s="106"/>
      <c r="L368" s="107"/>
    </row>
    <row r="369" spans="1:12" ht="14.4" x14ac:dyDescent="0.25">
      <c r="A369" s="93" t="s">
        <v>937</v>
      </c>
      <c r="B369" s="98" t="s">
        <v>366</v>
      </c>
      <c r="C369" s="99"/>
      <c r="D369" s="99"/>
      <c r="E369" s="99"/>
      <c r="F369" s="94" t="s">
        <v>910</v>
      </c>
      <c r="G369" s="95"/>
      <c r="H369" s="87">
        <v>0</v>
      </c>
      <c r="I369" s="87">
        <v>220</v>
      </c>
      <c r="J369" s="87">
        <v>0</v>
      </c>
      <c r="K369" s="87">
        <v>220</v>
      </c>
      <c r="L369" s="96"/>
    </row>
    <row r="370" spans="1:12" ht="14.4" x14ac:dyDescent="0.25">
      <c r="A370" s="100" t="s">
        <v>938</v>
      </c>
      <c r="B370" s="98" t="s">
        <v>366</v>
      </c>
      <c r="C370" s="99"/>
      <c r="D370" s="99"/>
      <c r="E370" s="99"/>
      <c r="F370" s="99"/>
      <c r="G370" s="101" t="s">
        <v>939</v>
      </c>
      <c r="H370" s="102">
        <v>0</v>
      </c>
      <c r="I370" s="102">
        <v>220</v>
      </c>
      <c r="J370" s="102">
        <v>0</v>
      </c>
      <c r="K370" s="102">
        <v>220</v>
      </c>
      <c r="L370" s="103"/>
    </row>
    <row r="371" spans="1:12" ht="14.4" x14ac:dyDescent="0.25">
      <c r="A371" s="104" t="s">
        <v>366</v>
      </c>
      <c r="B371" s="98" t="s">
        <v>366</v>
      </c>
      <c r="C371" s="99"/>
      <c r="D371" s="99"/>
      <c r="E371" s="99"/>
      <c r="F371" s="99"/>
      <c r="G371" s="105" t="s">
        <v>366</v>
      </c>
      <c r="H371" s="106"/>
      <c r="I371" s="106"/>
      <c r="J371" s="106"/>
      <c r="K371" s="106"/>
      <c r="L371" s="107"/>
    </row>
    <row r="372" spans="1:12" ht="14.4" x14ac:dyDescent="0.25">
      <c r="A372" s="93" t="s">
        <v>940</v>
      </c>
      <c r="B372" s="97" t="s">
        <v>366</v>
      </c>
      <c r="C372" s="94" t="s">
        <v>941</v>
      </c>
      <c r="D372" s="95"/>
      <c r="E372" s="95"/>
      <c r="F372" s="95"/>
      <c r="G372" s="95"/>
      <c r="H372" s="87">
        <v>0</v>
      </c>
      <c r="I372" s="87">
        <v>1873.34</v>
      </c>
      <c r="J372" s="87">
        <v>0</v>
      </c>
      <c r="K372" s="87">
        <v>1873.34</v>
      </c>
      <c r="L372" s="96"/>
    </row>
    <row r="373" spans="1:12" ht="14.4" x14ac:dyDescent="0.25">
      <c r="A373" s="93" t="s">
        <v>942</v>
      </c>
      <c r="B373" s="98" t="s">
        <v>366</v>
      </c>
      <c r="C373" s="99"/>
      <c r="D373" s="94" t="s">
        <v>941</v>
      </c>
      <c r="E373" s="95"/>
      <c r="F373" s="95"/>
      <c r="G373" s="95"/>
      <c r="H373" s="87">
        <v>0</v>
      </c>
      <c r="I373" s="87">
        <v>1873.34</v>
      </c>
      <c r="J373" s="87">
        <v>0</v>
      </c>
      <c r="K373" s="87">
        <v>1873.34</v>
      </c>
      <c r="L373" s="96"/>
    </row>
    <row r="374" spans="1:12" ht="14.4" x14ac:dyDescent="0.25">
      <c r="A374" s="93" t="s">
        <v>943</v>
      </c>
      <c r="B374" s="98" t="s">
        <v>366</v>
      </c>
      <c r="C374" s="99"/>
      <c r="D374" s="99"/>
      <c r="E374" s="94" t="s">
        <v>941</v>
      </c>
      <c r="F374" s="95"/>
      <c r="G374" s="95"/>
      <c r="H374" s="87">
        <v>0</v>
      </c>
      <c r="I374" s="87">
        <v>1873.34</v>
      </c>
      <c r="J374" s="87">
        <v>0</v>
      </c>
      <c r="K374" s="87">
        <v>1873.34</v>
      </c>
      <c r="L374" s="96"/>
    </row>
    <row r="375" spans="1:12" ht="14.4" x14ac:dyDescent="0.25">
      <c r="A375" s="93" t="s">
        <v>945</v>
      </c>
      <c r="B375" s="98" t="s">
        <v>366</v>
      </c>
      <c r="C375" s="99"/>
      <c r="D375" s="99"/>
      <c r="E375" s="99"/>
      <c r="F375" s="94" t="s">
        <v>946</v>
      </c>
      <c r="G375" s="95"/>
      <c r="H375" s="87">
        <v>0</v>
      </c>
      <c r="I375" s="87">
        <v>1690.7</v>
      </c>
      <c r="J375" s="87">
        <v>0</v>
      </c>
      <c r="K375" s="87">
        <v>1690.7</v>
      </c>
      <c r="L375" s="96"/>
    </row>
    <row r="376" spans="1:12" ht="14.4" x14ac:dyDescent="0.25">
      <c r="A376" s="100" t="s">
        <v>947</v>
      </c>
      <c r="B376" s="98" t="s">
        <v>366</v>
      </c>
      <c r="C376" s="99"/>
      <c r="D376" s="99"/>
      <c r="E376" s="99"/>
      <c r="F376" s="99"/>
      <c r="G376" s="101" t="s">
        <v>948</v>
      </c>
      <c r="H376" s="102">
        <v>0</v>
      </c>
      <c r="I376" s="102">
        <v>1690.7</v>
      </c>
      <c r="J376" s="102">
        <v>0</v>
      </c>
      <c r="K376" s="102">
        <v>1690.7</v>
      </c>
      <c r="L376" s="103"/>
    </row>
    <row r="377" spans="1:12" ht="14.4" x14ac:dyDescent="0.25">
      <c r="A377" s="104" t="s">
        <v>366</v>
      </c>
      <c r="B377" s="98" t="s">
        <v>366</v>
      </c>
      <c r="C377" s="99"/>
      <c r="D377" s="99"/>
      <c r="E377" s="99"/>
      <c r="F377" s="99"/>
      <c r="G377" s="105" t="s">
        <v>366</v>
      </c>
      <c r="H377" s="106"/>
      <c r="I377" s="106"/>
      <c r="J377" s="106"/>
      <c r="K377" s="106"/>
      <c r="L377" s="107"/>
    </row>
    <row r="378" spans="1:12" ht="14.4" x14ac:dyDescent="0.25">
      <c r="A378" s="93" t="s">
        <v>1088</v>
      </c>
      <c r="B378" s="98" t="s">
        <v>366</v>
      </c>
      <c r="C378" s="99"/>
      <c r="D378" s="99"/>
      <c r="E378" s="99"/>
      <c r="F378" s="94" t="s">
        <v>944</v>
      </c>
      <c r="G378" s="95"/>
      <c r="H378" s="87">
        <v>0</v>
      </c>
      <c r="I378" s="87">
        <v>182.64</v>
      </c>
      <c r="J378" s="87">
        <v>0</v>
      </c>
      <c r="K378" s="87">
        <v>182.64</v>
      </c>
      <c r="L378" s="96"/>
    </row>
    <row r="379" spans="1:12" ht="14.4" x14ac:dyDescent="0.25">
      <c r="A379" s="100" t="s">
        <v>1089</v>
      </c>
      <c r="B379" s="98" t="s">
        <v>366</v>
      </c>
      <c r="C379" s="99"/>
      <c r="D379" s="99"/>
      <c r="E379" s="99"/>
      <c r="F379" s="99"/>
      <c r="G379" s="101" t="s">
        <v>944</v>
      </c>
      <c r="H379" s="102">
        <v>0</v>
      </c>
      <c r="I379" s="102">
        <v>182.64</v>
      </c>
      <c r="J379" s="102">
        <v>0</v>
      </c>
      <c r="K379" s="102">
        <v>182.64</v>
      </c>
      <c r="L379" s="103"/>
    </row>
    <row r="380" spans="1:12" ht="14.4" x14ac:dyDescent="0.25">
      <c r="A380" s="104" t="s">
        <v>366</v>
      </c>
      <c r="B380" s="98" t="s">
        <v>366</v>
      </c>
      <c r="C380" s="99"/>
      <c r="D380" s="99"/>
      <c r="E380" s="99"/>
      <c r="F380" s="99"/>
      <c r="G380" s="105" t="s">
        <v>366</v>
      </c>
      <c r="H380" s="106"/>
      <c r="I380" s="106"/>
      <c r="J380" s="106"/>
      <c r="K380" s="106"/>
      <c r="L380" s="107"/>
    </row>
    <row r="381" spans="1:12" ht="14.4" x14ac:dyDescent="0.25">
      <c r="A381" s="93" t="s">
        <v>949</v>
      </c>
      <c r="B381" s="97" t="s">
        <v>366</v>
      </c>
      <c r="C381" s="94" t="s">
        <v>950</v>
      </c>
      <c r="D381" s="95"/>
      <c r="E381" s="95"/>
      <c r="F381" s="95"/>
      <c r="G381" s="95"/>
      <c r="H381" s="87">
        <v>0</v>
      </c>
      <c r="I381" s="87">
        <v>75974.070000000007</v>
      </c>
      <c r="J381" s="87">
        <v>0</v>
      </c>
      <c r="K381" s="87">
        <v>75974.070000000007</v>
      </c>
      <c r="L381" s="96"/>
    </row>
    <row r="382" spans="1:12" ht="14.4" x14ac:dyDescent="0.25">
      <c r="A382" s="93" t="s">
        <v>951</v>
      </c>
      <c r="B382" s="98" t="s">
        <v>366</v>
      </c>
      <c r="C382" s="99"/>
      <c r="D382" s="94" t="s">
        <v>950</v>
      </c>
      <c r="E382" s="95"/>
      <c r="F382" s="95"/>
      <c r="G382" s="95"/>
      <c r="H382" s="87">
        <v>0</v>
      </c>
      <c r="I382" s="87">
        <v>75974.070000000007</v>
      </c>
      <c r="J382" s="87">
        <v>0</v>
      </c>
      <c r="K382" s="87">
        <v>75974.070000000007</v>
      </c>
      <c r="L382" s="96"/>
    </row>
    <row r="383" spans="1:12" ht="14.4" x14ac:dyDescent="0.25">
      <c r="A383" s="93" t="s">
        <v>952</v>
      </c>
      <c r="B383" s="98" t="s">
        <v>366</v>
      </c>
      <c r="C383" s="99"/>
      <c r="D383" s="99"/>
      <c r="E383" s="94" t="s">
        <v>950</v>
      </c>
      <c r="F383" s="95"/>
      <c r="G383" s="95"/>
      <c r="H383" s="87">
        <v>0</v>
      </c>
      <c r="I383" s="87">
        <v>75974.070000000007</v>
      </c>
      <c r="J383" s="87">
        <v>0</v>
      </c>
      <c r="K383" s="87">
        <v>75974.070000000007</v>
      </c>
      <c r="L383" s="96"/>
    </row>
    <row r="384" spans="1:12" ht="14.4" x14ac:dyDescent="0.25">
      <c r="A384" s="93" t="s">
        <v>953</v>
      </c>
      <c r="B384" s="98" t="s">
        <v>366</v>
      </c>
      <c r="C384" s="99"/>
      <c r="D384" s="99"/>
      <c r="E384" s="99"/>
      <c r="F384" s="94" t="s">
        <v>954</v>
      </c>
      <c r="G384" s="95"/>
      <c r="H384" s="87">
        <v>0</v>
      </c>
      <c r="I384" s="87">
        <v>16361.02</v>
      </c>
      <c r="J384" s="87">
        <v>0</v>
      </c>
      <c r="K384" s="87">
        <v>16361.02</v>
      </c>
      <c r="L384" s="96"/>
    </row>
    <row r="385" spans="1:12" ht="14.4" x14ac:dyDescent="0.25">
      <c r="A385" s="100" t="s">
        <v>955</v>
      </c>
      <c r="B385" s="98" t="s">
        <v>366</v>
      </c>
      <c r="C385" s="99"/>
      <c r="D385" s="99"/>
      <c r="E385" s="99"/>
      <c r="F385" s="99"/>
      <c r="G385" s="101" t="s">
        <v>908</v>
      </c>
      <c r="H385" s="102">
        <v>0</v>
      </c>
      <c r="I385" s="102">
        <v>738.17</v>
      </c>
      <c r="J385" s="102">
        <v>0</v>
      </c>
      <c r="K385" s="102">
        <v>738.17</v>
      </c>
      <c r="L385" s="103"/>
    </row>
    <row r="386" spans="1:12" ht="14.4" x14ac:dyDescent="0.25">
      <c r="A386" s="100" t="s">
        <v>956</v>
      </c>
      <c r="B386" s="98" t="s">
        <v>366</v>
      </c>
      <c r="C386" s="99"/>
      <c r="D386" s="99"/>
      <c r="E386" s="99"/>
      <c r="F386" s="99"/>
      <c r="G386" s="101" t="s">
        <v>957</v>
      </c>
      <c r="H386" s="102">
        <v>0</v>
      </c>
      <c r="I386" s="102">
        <v>15622.85</v>
      </c>
      <c r="J386" s="102">
        <v>0</v>
      </c>
      <c r="K386" s="102">
        <v>15622.85</v>
      </c>
      <c r="L386" s="103"/>
    </row>
    <row r="387" spans="1:12" ht="14.4" x14ac:dyDescent="0.25">
      <c r="A387" s="104" t="s">
        <v>366</v>
      </c>
      <c r="B387" s="98" t="s">
        <v>366</v>
      </c>
      <c r="C387" s="99"/>
      <c r="D387" s="99"/>
      <c r="E387" s="99"/>
      <c r="F387" s="99"/>
      <c r="G387" s="105" t="s">
        <v>366</v>
      </c>
      <c r="H387" s="106"/>
      <c r="I387" s="106"/>
      <c r="J387" s="106"/>
      <c r="K387" s="106"/>
      <c r="L387" s="107"/>
    </row>
    <row r="388" spans="1:12" ht="14.4" x14ac:dyDescent="0.25">
      <c r="A388" s="93" t="s">
        <v>958</v>
      </c>
      <c r="B388" s="98" t="s">
        <v>366</v>
      </c>
      <c r="C388" s="99"/>
      <c r="D388" s="99"/>
      <c r="E388" s="99"/>
      <c r="F388" s="94" t="s">
        <v>959</v>
      </c>
      <c r="G388" s="95"/>
      <c r="H388" s="87">
        <v>0</v>
      </c>
      <c r="I388" s="87">
        <v>41607.620000000003</v>
      </c>
      <c r="J388" s="87">
        <v>0</v>
      </c>
      <c r="K388" s="87">
        <v>41607.620000000003</v>
      </c>
      <c r="L388" s="96"/>
    </row>
    <row r="389" spans="1:12" ht="14.4" x14ac:dyDescent="0.25">
      <c r="A389" s="100" t="s">
        <v>960</v>
      </c>
      <c r="B389" s="98" t="s">
        <v>366</v>
      </c>
      <c r="C389" s="99"/>
      <c r="D389" s="99"/>
      <c r="E389" s="99"/>
      <c r="F389" s="99"/>
      <c r="G389" s="101" t="s">
        <v>961</v>
      </c>
      <c r="H389" s="102">
        <v>0</v>
      </c>
      <c r="I389" s="102">
        <v>41607.620000000003</v>
      </c>
      <c r="J389" s="102">
        <v>0</v>
      </c>
      <c r="K389" s="102">
        <v>41607.620000000003</v>
      </c>
      <c r="L389" s="103"/>
    </row>
    <row r="390" spans="1:12" ht="14.4" x14ac:dyDescent="0.25">
      <c r="A390" s="104" t="s">
        <v>366</v>
      </c>
      <c r="B390" s="98" t="s">
        <v>366</v>
      </c>
      <c r="C390" s="99"/>
      <c r="D390" s="99"/>
      <c r="E390" s="99"/>
      <c r="F390" s="99"/>
      <c r="G390" s="105" t="s">
        <v>366</v>
      </c>
      <c r="H390" s="106"/>
      <c r="I390" s="106"/>
      <c r="J390" s="106"/>
      <c r="K390" s="106"/>
      <c r="L390" s="107"/>
    </row>
    <row r="391" spans="1:12" ht="14.4" x14ac:dyDescent="0.25">
      <c r="A391" s="93" t="s">
        <v>962</v>
      </c>
      <c r="B391" s="98" t="s">
        <v>366</v>
      </c>
      <c r="C391" s="99"/>
      <c r="D391" s="99"/>
      <c r="E391" s="99"/>
      <c r="F391" s="94" t="s">
        <v>963</v>
      </c>
      <c r="G391" s="95"/>
      <c r="H391" s="87">
        <v>0</v>
      </c>
      <c r="I391" s="87">
        <v>1201.72</v>
      </c>
      <c r="J391" s="87">
        <v>0</v>
      </c>
      <c r="K391" s="87">
        <v>1201.72</v>
      </c>
      <c r="L391" s="96"/>
    </row>
    <row r="392" spans="1:12" ht="14.4" x14ac:dyDescent="0.25">
      <c r="A392" s="100" t="s">
        <v>964</v>
      </c>
      <c r="B392" s="98" t="s">
        <v>366</v>
      </c>
      <c r="C392" s="99"/>
      <c r="D392" s="99"/>
      <c r="E392" s="99"/>
      <c r="F392" s="99"/>
      <c r="G392" s="101" t="s">
        <v>963</v>
      </c>
      <c r="H392" s="102">
        <v>0</v>
      </c>
      <c r="I392" s="102">
        <v>1201.72</v>
      </c>
      <c r="J392" s="102">
        <v>0</v>
      </c>
      <c r="K392" s="102">
        <v>1201.72</v>
      </c>
      <c r="L392" s="103"/>
    </row>
    <row r="393" spans="1:12" ht="14.4" x14ac:dyDescent="0.25">
      <c r="A393" s="104" t="s">
        <v>366</v>
      </c>
      <c r="B393" s="98" t="s">
        <v>366</v>
      </c>
      <c r="C393" s="99"/>
      <c r="D393" s="99"/>
      <c r="E393" s="99"/>
      <c r="F393" s="99"/>
      <c r="G393" s="105" t="s">
        <v>366</v>
      </c>
      <c r="H393" s="106"/>
      <c r="I393" s="106"/>
      <c r="J393" s="106"/>
      <c r="K393" s="106"/>
      <c r="L393" s="107"/>
    </row>
    <row r="394" spans="1:12" ht="14.4" x14ac:dyDescent="0.25">
      <c r="A394" s="93" t="s">
        <v>965</v>
      </c>
      <c r="B394" s="98" t="s">
        <v>366</v>
      </c>
      <c r="C394" s="99"/>
      <c r="D394" s="99"/>
      <c r="E394" s="99"/>
      <c r="F394" s="94" t="s">
        <v>966</v>
      </c>
      <c r="G394" s="95"/>
      <c r="H394" s="87">
        <v>0</v>
      </c>
      <c r="I394" s="87">
        <v>16803.71</v>
      </c>
      <c r="J394" s="87">
        <v>0</v>
      </c>
      <c r="K394" s="87">
        <v>16803.71</v>
      </c>
      <c r="L394" s="96"/>
    </row>
    <row r="395" spans="1:12" ht="14.4" x14ac:dyDescent="0.25">
      <c r="A395" s="100" t="s">
        <v>967</v>
      </c>
      <c r="B395" s="98" t="s">
        <v>366</v>
      </c>
      <c r="C395" s="99"/>
      <c r="D395" s="99"/>
      <c r="E395" s="99"/>
      <c r="F395" s="99"/>
      <c r="G395" s="101" t="s">
        <v>966</v>
      </c>
      <c r="H395" s="102">
        <v>0</v>
      </c>
      <c r="I395" s="102">
        <v>16803.71</v>
      </c>
      <c r="J395" s="102">
        <v>0</v>
      </c>
      <c r="K395" s="102">
        <v>16803.71</v>
      </c>
      <c r="L395" s="103"/>
    </row>
    <row r="396" spans="1:12" ht="14.4" x14ac:dyDescent="0.25">
      <c r="A396" s="104" t="s">
        <v>366</v>
      </c>
      <c r="B396" s="98" t="s">
        <v>366</v>
      </c>
      <c r="C396" s="99"/>
      <c r="D396" s="99"/>
      <c r="E396" s="99"/>
      <c r="F396" s="99"/>
      <c r="G396" s="105" t="s">
        <v>366</v>
      </c>
      <c r="H396" s="106"/>
      <c r="I396" s="106"/>
      <c r="J396" s="106"/>
      <c r="K396" s="106"/>
      <c r="L396" s="107"/>
    </row>
    <row r="397" spans="1:12" ht="14.4" x14ac:dyDescent="0.25">
      <c r="A397" s="93" t="s">
        <v>968</v>
      </c>
      <c r="B397" s="97" t="s">
        <v>366</v>
      </c>
      <c r="C397" s="94" t="s">
        <v>969</v>
      </c>
      <c r="D397" s="95"/>
      <c r="E397" s="95"/>
      <c r="F397" s="95"/>
      <c r="G397" s="95"/>
      <c r="H397" s="87">
        <v>0</v>
      </c>
      <c r="I397" s="87">
        <v>6487.81</v>
      </c>
      <c r="J397" s="87">
        <v>0</v>
      </c>
      <c r="K397" s="87">
        <v>6487.81</v>
      </c>
      <c r="L397" s="96"/>
    </row>
    <row r="398" spans="1:12" ht="14.4" x14ac:dyDescent="0.25">
      <c r="A398" s="93" t="s">
        <v>970</v>
      </c>
      <c r="B398" s="98" t="s">
        <v>366</v>
      </c>
      <c r="C398" s="99"/>
      <c r="D398" s="94" t="s">
        <v>969</v>
      </c>
      <c r="E398" s="95"/>
      <c r="F398" s="95"/>
      <c r="G398" s="95"/>
      <c r="H398" s="87">
        <v>0</v>
      </c>
      <c r="I398" s="87">
        <v>6487.81</v>
      </c>
      <c r="J398" s="87">
        <v>0</v>
      </c>
      <c r="K398" s="87">
        <v>6487.81</v>
      </c>
      <c r="L398" s="96"/>
    </row>
    <row r="399" spans="1:12" ht="14.4" x14ac:dyDescent="0.25">
      <c r="A399" s="93" t="s">
        <v>971</v>
      </c>
      <c r="B399" s="98" t="s">
        <v>366</v>
      </c>
      <c r="C399" s="99"/>
      <c r="D399" s="99"/>
      <c r="E399" s="94" t="s">
        <v>969</v>
      </c>
      <c r="F399" s="95"/>
      <c r="G399" s="95"/>
      <c r="H399" s="87">
        <v>0</v>
      </c>
      <c r="I399" s="87">
        <v>6487.81</v>
      </c>
      <c r="J399" s="87">
        <v>0</v>
      </c>
      <c r="K399" s="87">
        <v>6487.81</v>
      </c>
      <c r="L399" s="96"/>
    </row>
    <row r="400" spans="1:12" ht="14.4" x14ac:dyDescent="0.25">
      <c r="A400" s="93" t="s">
        <v>972</v>
      </c>
      <c r="B400" s="98" t="s">
        <v>366</v>
      </c>
      <c r="C400" s="99"/>
      <c r="D400" s="99"/>
      <c r="E400" s="99"/>
      <c r="F400" s="94" t="s">
        <v>973</v>
      </c>
      <c r="G400" s="95"/>
      <c r="H400" s="87">
        <v>0</v>
      </c>
      <c r="I400" s="87">
        <v>3487.81</v>
      </c>
      <c r="J400" s="87">
        <v>0</v>
      </c>
      <c r="K400" s="87">
        <v>3487.81</v>
      </c>
      <c r="L400" s="96"/>
    </row>
    <row r="401" spans="1:12" ht="14.4" x14ac:dyDescent="0.25">
      <c r="A401" s="100" t="s">
        <v>974</v>
      </c>
      <c r="B401" s="98" t="s">
        <v>366</v>
      </c>
      <c r="C401" s="99"/>
      <c r="D401" s="99"/>
      <c r="E401" s="99"/>
      <c r="F401" s="99"/>
      <c r="G401" s="101" t="s">
        <v>975</v>
      </c>
      <c r="H401" s="102">
        <v>0</v>
      </c>
      <c r="I401" s="102">
        <v>1698</v>
      </c>
      <c r="J401" s="102">
        <v>0</v>
      </c>
      <c r="K401" s="102">
        <v>1698</v>
      </c>
      <c r="L401" s="103"/>
    </row>
    <row r="402" spans="1:12" ht="14.4" x14ac:dyDescent="0.25">
      <c r="A402" s="100" t="s">
        <v>976</v>
      </c>
      <c r="B402" s="98" t="s">
        <v>366</v>
      </c>
      <c r="C402" s="99"/>
      <c r="D402" s="99"/>
      <c r="E402" s="99"/>
      <c r="F402" s="99"/>
      <c r="G402" s="101" t="s">
        <v>977</v>
      </c>
      <c r="H402" s="102">
        <v>0</v>
      </c>
      <c r="I402" s="102">
        <v>1140.81</v>
      </c>
      <c r="J402" s="102">
        <v>0</v>
      </c>
      <c r="K402" s="102">
        <v>1140.81</v>
      </c>
      <c r="L402" s="103"/>
    </row>
    <row r="403" spans="1:12" ht="14.4" x14ac:dyDescent="0.25">
      <c r="A403" s="100" t="s">
        <v>978</v>
      </c>
      <c r="B403" s="98" t="s">
        <v>366</v>
      </c>
      <c r="C403" s="99"/>
      <c r="D403" s="99"/>
      <c r="E403" s="99"/>
      <c r="F403" s="99"/>
      <c r="G403" s="101" t="s">
        <v>979</v>
      </c>
      <c r="H403" s="102">
        <v>0</v>
      </c>
      <c r="I403" s="102">
        <v>649</v>
      </c>
      <c r="J403" s="102">
        <v>0</v>
      </c>
      <c r="K403" s="102">
        <v>649</v>
      </c>
      <c r="L403" s="103"/>
    </row>
    <row r="404" spans="1:12" ht="14.4" x14ac:dyDescent="0.25">
      <c r="A404" s="104" t="s">
        <v>366</v>
      </c>
      <c r="B404" s="98" t="s">
        <v>366</v>
      </c>
      <c r="C404" s="99"/>
      <c r="D404" s="99"/>
      <c r="E404" s="99"/>
      <c r="F404" s="99"/>
      <c r="G404" s="105" t="s">
        <v>366</v>
      </c>
      <c r="H404" s="106"/>
      <c r="I404" s="106"/>
      <c r="J404" s="106"/>
      <c r="K404" s="106"/>
      <c r="L404" s="107"/>
    </row>
    <row r="405" spans="1:12" ht="14.4" x14ac:dyDescent="0.25">
      <c r="A405" s="93" t="s">
        <v>980</v>
      </c>
      <c r="B405" s="98" t="s">
        <v>366</v>
      </c>
      <c r="C405" s="99"/>
      <c r="D405" s="99"/>
      <c r="E405" s="99"/>
      <c r="F405" s="94" t="s">
        <v>981</v>
      </c>
      <c r="G405" s="95"/>
      <c r="H405" s="87">
        <v>0</v>
      </c>
      <c r="I405" s="87">
        <v>3000</v>
      </c>
      <c r="J405" s="87">
        <v>0</v>
      </c>
      <c r="K405" s="87">
        <v>3000</v>
      </c>
      <c r="L405" s="96"/>
    </row>
    <row r="406" spans="1:12" ht="14.4" x14ac:dyDescent="0.25">
      <c r="A406" s="100" t="s">
        <v>982</v>
      </c>
      <c r="B406" s="98" t="s">
        <v>366</v>
      </c>
      <c r="C406" s="99"/>
      <c r="D406" s="99"/>
      <c r="E406" s="99"/>
      <c r="F406" s="99"/>
      <c r="G406" s="101" t="s">
        <v>983</v>
      </c>
      <c r="H406" s="102">
        <v>0</v>
      </c>
      <c r="I406" s="102">
        <v>3000</v>
      </c>
      <c r="J406" s="102">
        <v>0</v>
      </c>
      <c r="K406" s="102">
        <v>3000</v>
      </c>
      <c r="L406" s="103"/>
    </row>
    <row r="407" spans="1:12" ht="14.4" x14ac:dyDescent="0.25">
      <c r="A407" s="104" t="s">
        <v>366</v>
      </c>
      <c r="B407" s="98" t="s">
        <v>366</v>
      </c>
      <c r="C407" s="99"/>
      <c r="D407" s="99"/>
      <c r="E407" s="99"/>
      <c r="F407" s="99"/>
      <c r="G407" s="105" t="s">
        <v>366</v>
      </c>
      <c r="H407" s="106"/>
      <c r="I407" s="106"/>
      <c r="J407" s="106"/>
      <c r="K407" s="106"/>
      <c r="L407" s="107"/>
    </row>
    <row r="408" spans="1:12" ht="14.4" x14ac:dyDescent="0.25">
      <c r="A408" s="93" t="s">
        <v>984</v>
      </c>
      <c r="B408" s="97" t="s">
        <v>366</v>
      </c>
      <c r="C408" s="94" t="s">
        <v>985</v>
      </c>
      <c r="D408" s="95"/>
      <c r="E408" s="95"/>
      <c r="F408" s="95"/>
      <c r="G408" s="95"/>
      <c r="H408" s="87">
        <v>0</v>
      </c>
      <c r="I408" s="87">
        <v>746.3</v>
      </c>
      <c r="J408" s="87">
        <v>0</v>
      </c>
      <c r="K408" s="87">
        <v>746.3</v>
      </c>
      <c r="L408" s="96"/>
    </row>
    <row r="409" spans="1:12" ht="14.4" x14ac:dyDescent="0.25">
      <c r="A409" s="93" t="s">
        <v>986</v>
      </c>
      <c r="B409" s="98" t="s">
        <v>366</v>
      </c>
      <c r="C409" s="99"/>
      <c r="D409" s="94" t="s">
        <v>985</v>
      </c>
      <c r="E409" s="95"/>
      <c r="F409" s="95"/>
      <c r="G409" s="95"/>
      <c r="H409" s="87">
        <v>0</v>
      </c>
      <c r="I409" s="87">
        <v>746.3</v>
      </c>
      <c r="J409" s="87">
        <v>0</v>
      </c>
      <c r="K409" s="87">
        <v>746.3</v>
      </c>
      <c r="L409" s="96"/>
    </row>
    <row r="410" spans="1:12" ht="14.4" x14ac:dyDescent="0.25">
      <c r="A410" s="93" t="s">
        <v>987</v>
      </c>
      <c r="B410" s="98" t="s">
        <v>366</v>
      </c>
      <c r="C410" s="99"/>
      <c r="D410" s="99"/>
      <c r="E410" s="94" t="s">
        <v>985</v>
      </c>
      <c r="F410" s="95"/>
      <c r="G410" s="95"/>
      <c r="H410" s="87">
        <v>0</v>
      </c>
      <c r="I410" s="87">
        <v>746.3</v>
      </c>
      <c r="J410" s="87">
        <v>0</v>
      </c>
      <c r="K410" s="87">
        <v>746.3</v>
      </c>
      <c r="L410" s="96"/>
    </row>
    <row r="411" spans="1:12" ht="14.4" x14ac:dyDescent="0.25">
      <c r="A411" s="93" t="s">
        <v>988</v>
      </c>
      <c r="B411" s="98" t="s">
        <v>366</v>
      </c>
      <c r="C411" s="99"/>
      <c r="D411" s="99"/>
      <c r="E411" s="99"/>
      <c r="F411" s="94" t="s">
        <v>989</v>
      </c>
      <c r="G411" s="95"/>
      <c r="H411" s="87">
        <v>0</v>
      </c>
      <c r="I411" s="87">
        <v>714.3</v>
      </c>
      <c r="J411" s="87">
        <v>0</v>
      </c>
      <c r="K411" s="87">
        <v>714.3</v>
      </c>
      <c r="L411" s="96"/>
    </row>
    <row r="412" spans="1:12" ht="14.4" x14ac:dyDescent="0.25">
      <c r="A412" s="100" t="s">
        <v>990</v>
      </c>
      <c r="B412" s="98" t="s">
        <v>366</v>
      </c>
      <c r="C412" s="99"/>
      <c r="D412" s="99"/>
      <c r="E412" s="99"/>
      <c r="F412" s="99"/>
      <c r="G412" s="101" t="s">
        <v>989</v>
      </c>
      <c r="H412" s="102">
        <v>0</v>
      </c>
      <c r="I412" s="102">
        <v>714.3</v>
      </c>
      <c r="J412" s="102">
        <v>0</v>
      </c>
      <c r="K412" s="102">
        <v>714.3</v>
      </c>
      <c r="L412" s="103"/>
    </row>
    <row r="413" spans="1:12" ht="14.4" x14ac:dyDescent="0.25">
      <c r="A413" s="104" t="s">
        <v>366</v>
      </c>
      <c r="B413" s="98" t="s">
        <v>366</v>
      </c>
      <c r="C413" s="99"/>
      <c r="D413" s="99"/>
      <c r="E413" s="99"/>
      <c r="F413" s="99"/>
      <c r="G413" s="105" t="s">
        <v>366</v>
      </c>
      <c r="H413" s="106"/>
      <c r="I413" s="106"/>
      <c r="J413" s="106"/>
      <c r="K413" s="106"/>
      <c r="L413" s="107"/>
    </row>
    <row r="414" spans="1:12" ht="14.4" x14ac:dyDescent="0.25">
      <c r="A414" s="93" t="s">
        <v>991</v>
      </c>
      <c r="B414" s="98" t="s">
        <v>366</v>
      </c>
      <c r="C414" s="99"/>
      <c r="D414" s="99"/>
      <c r="E414" s="99"/>
      <c r="F414" s="94" t="s">
        <v>992</v>
      </c>
      <c r="G414" s="95"/>
      <c r="H414" s="87">
        <v>0</v>
      </c>
      <c r="I414" s="87">
        <v>32</v>
      </c>
      <c r="J414" s="87">
        <v>0</v>
      </c>
      <c r="K414" s="87">
        <v>32</v>
      </c>
      <c r="L414" s="96"/>
    </row>
    <row r="415" spans="1:12" ht="14.4" x14ac:dyDescent="0.25">
      <c r="A415" s="100" t="s">
        <v>993</v>
      </c>
      <c r="B415" s="98" t="s">
        <v>366</v>
      </c>
      <c r="C415" s="99"/>
      <c r="D415" s="99"/>
      <c r="E415" s="99"/>
      <c r="F415" s="99"/>
      <c r="G415" s="101" t="s">
        <v>992</v>
      </c>
      <c r="H415" s="102">
        <v>0</v>
      </c>
      <c r="I415" s="102">
        <v>32</v>
      </c>
      <c r="J415" s="102">
        <v>0</v>
      </c>
      <c r="K415" s="102">
        <v>32</v>
      </c>
      <c r="L415" s="103"/>
    </row>
    <row r="416" spans="1:12" ht="14.4" x14ac:dyDescent="0.25">
      <c r="A416" s="93" t="s">
        <v>366</v>
      </c>
      <c r="B416" s="98" t="s">
        <v>366</v>
      </c>
      <c r="C416" s="99"/>
      <c r="D416" s="94" t="s">
        <v>366</v>
      </c>
      <c r="E416" s="95"/>
      <c r="F416" s="95"/>
      <c r="G416" s="95"/>
      <c r="H416" s="92"/>
      <c r="I416" s="92"/>
      <c r="J416" s="92"/>
      <c r="K416" s="92"/>
      <c r="L416" s="95"/>
    </row>
    <row r="417" spans="1:12" ht="14.4" x14ac:dyDescent="0.25">
      <c r="A417" s="93" t="s">
        <v>994</v>
      </c>
      <c r="B417" s="97" t="s">
        <v>366</v>
      </c>
      <c r="C417" s="94" t="s">
        <v>995</v>
      </c>
      <c r="D417" s="95"/>
      <c r="E417" s="95"/>
      <c r="F417" s="95"/>
      <c r="G417" s="95"/>
      <c r="H417" s="87">
        <v>0</v>
      </c>
      <c r="I417" s="87">
        <v>36420.67</v>
      </c>
      <c r="J417" s="87">
        <v>185.21</v>
      </c>
      <c r="K417" s="87">
        <v>36235.46</v>
      </c>
      <c r="L417" s="96"/>
    </row>
    <row r="418" spans="1:12" ht="14.4" x14ac:dyDescent="0.25">
      <c r="A418" s="93" t="s">
        <v>996</v>
      </c>
      <c r="B418" s="98" t="s">
        <v>366</v>
      </c>
      <c r="C418" s="99"/>
      <c r="D418" s="94" t="s">
        <v>995</v>
      </c>
      <c r="E418" s="95"/>
      <c r="F418" s="95"/>
      <c r="G418" s="95"/>
      <c r="H418" s="87">
        <v>0</v>
      </c>
      <c r="I418" s="87">
        <v>36420.67</v>
      </c>
      <c r="J418" s="87">
        <v>185.21</v>
      </c>
      <c r="K418" s="87">
        <v>36235.46</v>
      </c>
      <c r="L418" s="96"/>
    </row>
    <row r="419" spans="1:12" ht="14.4" x14ac:dyDescent="0.25">
      <c r="A419" s="93" t="s">
        <v>997</v>
      </c>
      <c r="B419" s="98" t="s">
        <v>366</v>
      </c>
      <c r="C419" s="99"/>
      <c r="D419" s="99"/>
      <c r="E419" s="94" t="s">
        <v>995</v>
      </c>
      <c r="F419" s="95"/>
      <c r="G419" s="95"/>
      <c r="H419" s="87">
        <v>0</v>
      </c>
      <c r="I419" s="87">
        <v>36420.67</v>
      </c>
      <c r="J419" s="87">
        <v>185.21</v>
      </c>
      <c r="K419" s="87">
        <v>36235.46</v>
      </c>
      <c r="L419" s="96"/>
    </row>
    <row r="420" spans="1:12" ht="14.4" x14ac:dyDescent="0.25">
      <c r="A420" s="93" t="s">
        <v>998</v>
      </c>
      <c r="B420" s="98" t="s">
        <v>366</v>
      </c>
      <c r="C420" s="99"/>
      <c r="D420" s="99"/>
      <c r="E420" s="99"/>
      <c r="F420" s="94" t="s">
        <v>995</v>
      </c>
      <c r="G420" s="95"/>
      <c r="H420" s="87">
        <v>0</v>
      </c>
      <c r="I420" s="87">
        <v>36420.67</v>
      </c>
      <c r="J420" s="87">
        <v>185.21</v>
      </c>
      <c r="K420" s="87">
        <v>36235.46</v>
      </c>
      <c r="L420" s="96"/>
    </row>
    <row r="421" spans="1:12" ht="14.4" x14ac:dyDescent="0.25">
      <c r="A421" s="100" t="s">
        <v>999</v>
      </c>
      <c r="B421" s="98" t="s">
        <v>366</v>
      </c>
      <c r="C421" s="99"/>
      <c r="D421" s="99"/>
      <c r="E421" s="99"/>
      <c r="F421" s="99"/>
      <c r="G421" s="101" t="s">
        <v>1000</v>
      </c>
      <c r="H421" s="102">
        <v>0</v>
      </c>
      <c r="I421" s="102">
        <v>36420.67</v>
      </c>
      <c r="J421" s="102">
        <v>185.21</v>
      </c>
      <c r="K421" s="102">
        <v>36235.46</v>
      </c>
      <c r="L421" s="103"/>
    </row>
    <row r="422" spans="1:12" ht="14.4" x14ac:dyDescent="0.25">
      <c r="A422" s="93" t="s">
        <v>366</v>
      </c>
      <c r="B422" s="97" t="s">
        <v>366</v>
      </c>
      <c r="C422" s="94" t="s">
        <v>366</v>
      </c>
      <c r="D422" s="95"/>
      <c r="E422" s="95"/>
      <c r="F422" s="95"/>
      <c r="G422" s="95"/>
      <c r="H422" s="92"/>
      <c r="I422" s="92"/>
      <c r="J422" s="92"/>
      <c r="K422" s="92"/>
      <c r="L422" s="95"/>
    </row>
    <row r="423" spans="1:12" ht="14.4" x14ac:dyDescent="0.25">
      <c r="A423" s="93" t="s">
        <v>1001</v>
      </c>
      <c r="B423" s="97" t="s">
        <v>366</v>
      </c>
      <c r="C423" s="94" t="s">
        <v>1002</v>
      </c>
      <c r="D423" s="95"/>
      <c r="E423" s="95"/>
      <c r="F423" s="95"/>
      <c r="G423" s="95"/>
      <c r="H423" s="87">
        <v>0</v>
      </c>
      <c r="I423" s="87">
        <v>320994.46000000002</v>
      </c>
      <c r="J423" s="87">
        <v>0</v>
      </c>
      <c r="K423" s="87">
        <v>320994.46000000002</v>
      </c>
      <c r="L423" s="96"/>
    </row>
    <row r="424" spans="1:12" ht="14.4" x14ac:dyDescent="0.25">
      <c r="A424" s="93" t="s">
        <v>1003</v>
      </c>
      <c r="B424" s="98" t="s">
        <v>366</v>
      </c>
      <c r="C424" s="99"/>
      <c r="D424" s="94" t="s">
        <v>1002</v>
      </c>
      <c r="E424" s="95"/>
      <c r="F424" s="95"/>
      <c r="G424" s="95"/>
      <c r="H424" s="87">
        <v>0</v>
      </c>
      <c r="I424" s="87">
        <v>320994.46000000002</v>
      </c>
      <c r="J424" s="87">
        <v>0</v>
      </c>
      <c r="K424" s="87">
        <v>320994.46000000002</v>
      </c>
      <c r="L424" s="96"/>
    </row>
    <row r="425" spans="1:12" ht="14.4" x14ac:dyDescent="0.25">
      <c r="A425" s="93" t="s">
        <v>1004</v>
      </c>
      <c r="B425" s="98" t="s">
        <v>366</v>
      </c>
      <c r="C425" s="99"/>
      <c r="D425" s="99"/>
      <c r="E425" s="94" t="s">
        <v>1002</v>
      </c>
      <c r="F425" s="95"/>
      <c r="G425" s="95"/>
      <c r="H425" s="87">
        <v>0</v>
      </c>
      <c r="I425" s="87">
        <v>320994.46000000002</v>
      </c>
      <c r="J425" s="87">
        <v>0</v>
      </c>
      <c r="K425" s="87">
        <v>320994.46000000002</v>
      </c>
      <c r="L425" s="96"/>
    </row>
    <row r="426" spans="1:12" ht="14.4" x14ac:dyDescent="0.25">
      <c r="A426" s="93" t="s">
        <v>1005</v>
      </c>
      <c r="B426" s="98" t="s">
        <v>366</v>
      </c>
      <c r="C426" s="99"/>
      <c r="D426" s="99"/>
      <c r="E426" s="99"/>
      <c r="F426" s="94" t="s">
        <v>1002</v>
      </c>
      <c r="G426" s="95"/>
      <c r="H426" s="87">
        <v>0</v>
      </c>
      <c r="I426" s="87">
        <v>320994.46000000002</v>
      </c>
      <c r="J426" s="87">
        <v>0</v>
      </c>
      <c r="K426" s="87">
        <v>320994.46000000002</v>
      </c>
      <c r="L426" s="96"/>
    </row>
    <row r="427" spans="1:12" ht="14.4" x14ac:dyDescent="0.25">
      <c r="A427" s="100" t="s">
        <v>1006</v>
      </c>
      <c r="B427" s="98" t="s">
        <v>366</v>
      </c>
      <c r="C427" s="99"/>
      <c r="D427" s="99"/>
      <c r="E427" s="99"/>
      <c r="F427" s="99"/>
      <c r="G427" s="101" t="s">
        <v>1007</v>
      </c>
      <c r="H427" s="102">
        <v>0</v>
      </c>
      <c r="I427" s="102">
        <v>315070.49</v>
      </c>
      <c r="J427" s="102">
        <v>0</v>
      </c>
      <c r="K427" s="102">
        <v>315070.49</v>
      </c>
      <c r="L427" s="103"/>
    </row>
    <row r="428" spans="1:12" ht="14.4" x14ac:dyDescent="0.25">
      <c r="A428" s="100" t="s">
        <v>1008</v>
      </c>
      <c r="B428" s="98" t="s">
        <v>366</v>
      </c>
      <c r="C428" s="99"/>
      <c r="D428" s="99"/>
      <c r="E428" s="99"/>
      <c r="F428" s="99"/>
      <c r="G428" s="101" t="s">
        <v>1009</v>
      </c>
      <c r="H428" s="102">
        <v>0</v>
      </c>
      <c r="I428" s="102">
        <v>5923.97</v>
      </c>
      <c r="J428" s="102">
        <v>0</v>
      </c>
      <c r="K428" s="102">
        <v>5923.97</v>
      </c>
      <c r="L428" s="103"/>
    </row>
    <row r="429" spans="1:12" ht="14.4" x14ac:dyDescent="0.25">
      <c r="A429" s="104" t="s">
        <v>366</v>
      </c>
      <c r="B429" s="98" t="s">
        <v>366</v>
      </c>
      <c r="C429" s="99"/>
      <c r="D429" s="99"/>
      <c r="E429" s="99"/>
      <c r="F429" s="99"/>
      <c r="G429" s="105" t="s">
        <v>366</v>
      </c>
      <c r="H429" s="106"/>
      <c r="I429" s="106"/>
      <c r="J429" s="106"/>
      <c r="K429" s="106"/>
      <c r="L429" s="107"/>
    </row>
    <row r="430" spans="1:12" ht="14.4" x14ac:dyDescent="0.25">
      <c r="A430" s="93" t="s">
        <v>1010</v>
      </c>
      <c r="B430" s="97" t="s">
        <v>366</v>
      </c>
      <c r="C430" s="94" t="s">
        <v>1011</v>
      </c>
      <c r="D430" s="95"/>
      <c r="E430" s="95"/>
      <c r="F430" s="95"/>
      <c r="G430" s="95"/>
      <c r="H430" s="87">
        <v>0</v>
      </c>
      <c r="I430" s="87">
        <v>1950</v>
      </c>
      <c r="J430" s="87">
        <v>0</v>
      </c>
      <c r="K430" s="87">
        <v>1950</v>
      </c>
      <c r="L430" s="96"/>
    </row>
    <row r="431" spans="1:12" ht="14.4" x14ac:dyDescent="0.25">
      <c r="A431" s="93" t="s">
        <v>1012</v>
      </c>
      <c r="B431" s="98" t="s">
        <v>366</v>
      </c>
      <c r="C431" s="99"/>
      <c r="D431" s="94" t="s">
        <v>1011</v>
      </c>
      <c r="E431" s="95"/>
      <c r="F431" s="95"/>
      <c r="G431" s="95"/>
      <c r="H431" s="87">
        <v>0</v>
      </c>
      <c r="I431" s="87">
        <v>1950</v>
      </c>
      <c r="J431" s="87">
        <v>0</v>
      </c>
      <c r="K431" s="87">
        <v>1950</v>
      </c>
      <c r="L431" s="96"/>
    </row>
    <row r="432" spans="1:12" ht="14.4" x14ac:dyDescent="0.25">
      <c r="A432" s="93" t="s">
        <v>1013</v>
      </c>
      <c r="B432" s="98" t="s">
        <v>366</v>
      </c>
      <c r="C432" s="99"/>
      <c r="D432" s="99"/>
      <c r="E432" s="94" t="s">
        <v>1011</v>
      </c>
      <c r="F432" s="95"/>
      <c r="G432" s="95"/>
      <c r="H432" s="87">
        <v>0</v>
      </c>
      <c r="I432" s="87">
        <v>1950</v>
      </c>
      <c r="J432" s="87">
        <v>0</v>
      </c>
      <c r="K432" s="87">
        <v>1950</v>
      </c>
      <c r="L432" s="96"/>
    </row>
    <row r="433" spans="1:12" ht="14.4" x14ac:dyDescent="0.25">
      <c r="A433" s="93" t="s">
        <v>1014</v>
      </c>
      <c r="B433" s="98" t="s">
        <v>366</v>
      </c>
      <c r="C433" s="99"/>
      <c r="D433" s="99"/>
      <c r="E433" s="99"/>
      <c r="F433" s="94" t="s">
        <v>1011</v>
      </c>
      <c r="G433" s="95"/>
      <c r="H433" s="87">
        <v>0</v>
      </c>
      <c r="I433" s="87">
        <v>1950</v>
      </c>
      <c r="J433" s="87">
        <v>0</v>
      </c>
      <c r="K433" s="87">
        <v>1950</v>
      </c>
      <c r="L433" s="96"/>
    </row>
    <row r="434" spans="1:12" ht="14.4" x14ac:dyDescent="0.25">
      <c r="A434" s="100" t="s">
        <v>1015</v>
      </c>
      <c r="B434" s="98" t="s">
        <v>366</v>
      </c>
      <c r="C434" s="99"/>
      <c r="D434" s="99"/>
      <c r="E434" s="99"/>
      <c r="F434" s="99"/>
      <c r="G434" s="101" t="s">
        <v>1016</v>
      </c>
      <c r="H434" s="102">
        <v>0</v>
      </c>
      <c r="I434" s="102">
        <v>1950</v>
      </c>
      <c r="J434" s="102">
        <v>0</v>
      </c>
      <c r="K434" s="102">
        <v>1950</v>
      </c>
      <c r="L434" s="103"/>
    </row>
    <row r="435" spans="1:12" ht="14.4" x14ac:dyDescent="0.25">
      <c r="A435" s="104" t="s">
        <v>366</v>
      </c>
      <c r="B435" s="98" t="s">
        <v>366</v>
      </c>
      <c r="C435" s="99"/>
      <c r="D435" s="99"/>
      <c r="E435" s="99"/>
      <c r="F435" s="99"/>
      <c r="G435" s="105" t="s">
        <v>366</v>
      </c>
      <c r="H435" s="106"/>
      <c r="I435" s="106"/>
      <c r="J435" s="106"/>
      <c r="K435" s="106"/>
      <c r="L435" s="107"/>
    </row>
    <row r="436" spans="1:12" ht="14.4" x14ac:dyDescent="0.25">
      <c r="A436" s="93" t="s">
        <v>1017</v>
      </c>
      <c r="B436" s="97" t="s">
        <v>366</v>
      </c>
      <c r="C436" s="94" t="s">
        <v>1018</v>
      </c>
      <c r="D436" s="95"/>
      <c r="E436" s="95"/>
      <c r="F436" s="95"/>
      <c r="G436" s="95"/>
      <c r="H436" s="87">
        <v>0</v>
      </c>
      <c r="I436" s="87">
        <v>16671</v>
      </c>
      <c r="J436" s="87">
        <v>0</v>
      </c>
      <c r="K436" s="87">
        <v>16671</v>
      </c>
      <c r="L436" s="96"/>
    </row>
    <row r="437" spans="1:12" ht="14.4" x14ac:dyDescent="0.25">
      <c r="A437" s="93" t="s">
        <v>1019</v>
      </c>
      <c r="B437" s="98" t="s">
        <v>366</v>
      </c>
      <c r="C437" s="99"/>
      <c r="D437" s="94" t="s">
        <v>1018</v>
      </c>
      <c r="E437" s="95"/>
      <c r="F437" s="95"/>
      <c r="G437" s="95"/>
      <c r="H437" s="87">
        <v>0</v>
      </c>
      <c r="I437" s="87">
        <v>16671</v>
      </c>
      <c r="J437" s="87">
        <v>0</v>
      </c>
      <c r="K437" s="87">
        <v>16671</v>
      </c>
      <c r="L437" s="96"/>
    </row>
    <row r="438" spans="1:12" ht="14.4" x14ac:dyDescent="0.25">
      <c r="A438" s="93" t="s">
        <v>1020</v>
      </c>
      <c r="B438" s="98" t="s">
        <v>366</v>
      </c>
      <c r="C438" s="99"/>
      <c r="D438" s="99"/>
      <c r="E438" s="94" t="s">
        <v>1018</v>
      </c>
      <c r="F438" s="95"/>
      <c r="G438" s="95"/>
      <c r="H438" s="87">
        <v>0</v>
      </c>
      <c r="I438" s="87">
        <v>16671</v>
      </c>
      <c r="J438" s="87">
        <v>0</v>
      </c>
      <c r="K438" s="87">
        <v>16671</v>
      </c>
      <c r="L438" s="96"/>
    </row>
    <row r="439" spans="1:12" ht="14.4" x14ac:dyDescent="0.25">
      <c r="A439" s="93" t="s">
        <v>1021</v>
      </c>
      <c r="B439" s="98" t="s">
        <v>366</v>
      </c>
      <c r="C439" s="99"/>
      <c r="D439" s="99"/>
      <c r="E439" s="99"/>
      <c r="F439" s="94" t="s">
        <v>1018</v>
      </c>
      <c r="G439" s="95"/>
      <c r="H439" s="87">
        <v>0</v>
      </c>
      <c r="I439" s="87">
        <v>16671</v>
      </c>
      <c r="J439" s="87">
        <v>0</v>
      </c>
      <c r="K439" s="87">
        <v>16671</v>
      </c>
      <c r="L439" s="96"/>
    </row>
    <row r="440" spans="1:12" ht="14.4" x14ac:dyDescent="0.25">
      <c r="A440" s="100" t="s">
        <v>1022</v>
      </c>
      <c r="B440" s="98" t="s">
        <v>366</v>
      </c>
      <c r="C440" s="99"/>
      <c r="D440" s="99"/>
      <c r="E440" s="99"/>
      <c r="F440" s="99"/>
      <c r="G440" s="101" t="s">
        <v>1023</v>
      </c>
      <c r="H440" s="102">
        <v>0</v>
      </c>
      <c r="I440" s="102">
        <v>16671</v>
      </c>
      <c r="J440" s="102">
        <v>0</v>
      </c>
      <c r="K440" s="102">
        <v>16671</v>
      </c>
      <c r="L440" s="103"/>
    </row>
    <row r="441" spans="1:12" ht="14.4" x14ac:dyDescent="0.25">
      <c r="A441" s="104" t="s">
        <v>366</v>
      </c>
      <c r="B441" s="98" t="s">
        <v>366</v>
      </c>
      <c r="C441" s="99"/>
      <c r="D441" s="99"/>
      <c r="E441" s="99"/>
      <c r="F441" s="99"/>
      <c r="G441" s="105" t="s">
        <v>366</v>
      </c>
      <c r="H441" s="106"/>
      <c r="I441" s="106"/>
      <c r="J441" s="106"/>
      <c r="K441" s="106"/>
      <c r="L441" s="107"/>
    </row>
    <row r="442" spans="1:12" ht="14.4" x14ac:dyDescent="0.25">
      <c r="A442" s="93" t="s">
        <v>1024</v>
      </c>
      <c r="B442" s="97" t="s">
        <v>366</v>
      </c>
      <c r="C442" s="94" t="s">
        <v>1025</v>
      </c>
      <c r="D442" s="95"/>
      <c r="E442" s="95"/>
      <c r="F442" s="95"/>
      <c r="G442" s="95"/>
      <c r="H442" s="87">
        <v>0</v>
      </c>
      <c r="I442" s="87">
        <v>30198.06</v>
      </c>
      <c r="J442" s="87">
        <v>0</v>
      </c>
      <c r="K442" s="87">
        <v>30198.06</v>
      </c>
      <c r="L442" s="96"/>
    </row>
    <row r="443" spans="1:12" ht="14.4" x14ac:dyDescent="0.25">
      <c r="A443" s="93" t="s">
        <v>1026</v>
      </c>
      <c r="B443" s="98" t="s">
        <v>366</v>
      </c>
      <c r="C443" s="99"/>
      <c r="D443" s="94" t="s">
        <v>1025</v>
      </c>
      <c r="E443" s="95"/>
      <c r="F443" s="95"/>
      <c r="G443" s="95"/>
      <c r="H443" s="87">
        <v>0</v>
      </c>
      <c r="I443" s="87">
        <v>30198.06</v>
      </c>
      <c r="J443" s="87">
        <v>0</v>
      </c>
      <c r="K443" s="87">
        <v>30198.06</v>
      </c>
      <c r="L443" s="96"/>
    </row>
    <row r="444" spans="1:12" ht="14.4" x14ac:dyDescent="0.25">
      <c r="A444" s="93" t="s">
        <v>1027</v>
      </c>
      <c r="B444" s="98" t="s">
        <v>366</v>
      </c>
      <c r="C444" s="99"/>
      <c r="D444" s="99"/>
      <c r="E444" s="94" t="s">
        <v>1025</v>
      </c>
      <c r="F444" s="95"/>
      <c r="G444" s="95"/>
      <c r="H444" s="87">
        <v>0</v>
      </c>
      <c r="I444" s="87">
        <v>30198.06</v>
      </c>
      <c r="J444" s="87">
        <v>0</v>
      </c>
      <c r="K444" s="87">
        <v>30198.06</v>
      </c>
      <c r="L444" s="96"/>
    </row>
    <row r="445" spans="1:12" ht="14.4" x14ac:dyDescent="0.25">
      <c r="A445" s="93" t="s">
        <v>1028</v>
      </c>
      <c r="B445" s="98" t="s">
        <v>366</v>
      </c>
      <c r="C445" s="99"/>
      <c r="D445" s="99"/>
      <c r="E445" s="99"/>
      <c r="F445" s="94" t="s">
        <v>1025</v>
      </c>
      <c r="G445" s="95"/>
      <c r="H445" s="87">
        <v>0</v>
      </c>
      <c r="I445" s="87">
        <v>30198.06</v>
      </c>
      <c r="J445" s="87">
        <v>0</v>
      </c>
      <c r="K445" s="87">
        <v>30198.06</v>
      </c>
      <c r="L445" s="96"/>
    </row>
    <row r="446" spans="1:12" ht="14.4" x14ac:dyDescent="0.25">
      <c r="A446" s="100" t="s">
        <v>1029</v>
      </c>
      <c r="B446" s="98" t="s">
        <v>366</v>
      </c>
      <c r="C446" s="99"/>
      <c r="D446" s="99"/>
      <c r="E446" s="99"/>
      <c r="F446" s="99"/>
      <c r="G446" s="101" t="s">
        <v>732</v>
      </c>
      <c r="H446" s="102">
        <v>0</v>
      </c>
      <c r="I446" s="102">
        <v>30198.06</v>
      </c>
      <c r="J446" s="102">
        <v>0</v>
      </c>
      <c r="K446" s="102">
        <v>30198.06</v>
      </c>
      <c r="L446" s="103"/>
    </row>
    <row r="447" spans="1:12" ht="14.4" x14ac:dyDescent="0.25">
      <c r="A447" s="104" t="s">
        <v>366</v>
      </c>
      <c r="B447" s="98" t="s">
        <v>366</v>
      </c>
      <c r="C447" s="99"/>
      <c r="D447" s="99"/>
      <c r="E447" s="99"/>
      <c r="F447" s="99"/>
      <c r="G447" s="105" t="s">
        <v>366</v>
      </c>
      <c r="H447" s="106"/>
      <c r="I447" s="106"/>
      <c r="J447" s="106"/>
      <c r="K447" s="106"/>
      <c r="L447" s="107"/>
    </row>
    <row r="448" spans="1:12" ht="14.4" x14ac:dyDescent="0.25">
      <c r="A448" s="93" t="s">
        <v>1030</v>
      </c>
      <c r="B448" s="97" t="s">
        <v>366</v>
      </c>
      <c r="C448" s="94" t="s">
        <v>1031</v>
      </c>
      <c r="D448" s="95"/>
      <c r="E448" s="95"/>
      <c r="F448" s="95"/>
      <c r="G448" s="95"/>
      <c r="H448" s="87">
        <v>0</v>
      </c>
      <c r="I448" s="87">
        <v>941876.23</v>
      </c>
      <c r="J448" s="87">
        <v>0</v>
      </c>
      <c r="K448" s="87">
        <v>941876.23</v>
      </c>
      <c r="L448" s="96"/>
    </row>
    <row r="449" spans="1:12" ht="14.4" x14ac:dyDescent="0.25">
      <c r="A449" s="93" t="s">
        <v>1032</v>
      </c>
      <c r="B449" s="98" t="s">
        <v>366</v>
      </c>
      <c r="C449" s="99"/>
      <c r="D449" s="94" t="s">
        <v>1031</v>
      </c>
      <c r="E449" s="95"/>
      <c r="F449" s="95"/>
      <c r="G449" s="95"/>
      <c r="H449" s="87">
        <v>0</v>
      </c>
      <c r="I449" s="87">
        <v>941876.23</v>
      </c>
      <c r="J449" s="87">
        <v>0</v>
      </c>
      <c r="K449" s="87">
        <v>941876.23</v>
      </c>
      <c r="L449" s="96"/>
    </row>
    <row r="450" spans="1:12" ht="14.4" x14ac:dyDescent="0.25">
      <c r="A450" s="93" t="s">
        <v>1033</v>
      </c>
      <c r="B450" s="98" t="s">
        <v>366</v>
      </c>
      <c r="C450" s="99"/>
      <c r="D450" s="99"/>
      <c r="E450" s="94" t="s">
        <v>1031</v>
      </c>
      <c r="F450" s="95"/>
      <c r="G450" s="95"/>
      <c r="H450" s="87">
        <v>0</v>
      </c>
      <c r="I450" s="87">
        <v>941876.23</v>
      </c>
      <c r="J450" s="87">
        <v>0</v>
      </c>
      <c r="K450" s="87">
        <v>941876.23</v>
      </c>
      <c r="L450" s="96"/>
    </row>
    <row r="451" spans="1:12" ht="14.4" x14ac:dyDescent="0.25">
      <c r="A451" s="93" t="s">
        <v>1034</v>
      </c>
      <c r="B451" s="98" t="s">
        <v>366</v>
      </c>
      <c r="C451" s="99"/>
      <c r="D451" s="99"/>
      <c r="E451" s="99"/>
      <c r="F451" s="94" t="s">
        <v>1031</v>
      </c>
      <c r="G451" s="95"/>
      <c r="H451" s="87">
        <v>0</v>
      </c>
      <c r="I451" s="87">
        <v>941876.23</v>
      </c>
      <c r="J451" s="87">
        <v>0</v>
      </c>
      <c r="K451" s="87">
        <v>941876.23</v>
      </c>
      <c r="L451" s="96"/>
    </row>
    <row r="452" spans="1:12" ht="14.4" x14ac:dyDescent="0.25">
      <c r="A452" s="100" t="s">
        <v>1035</v>
      </c>
      <c r="B452" s="98" t="s">
        <v>366</v>
      </c>
      <c r="C452" s="99"/>
      <c r="D452" s="99"/>
      <c r="E452" s="99"/>
      <c r="F452" s="99"/>
      <c r="G452" s="101" t="s">
        <v>1036</v>
      </c>
      <c r="H452" s="102">
        <v>0</v>
      </c>
      <c r="I452" s="102">
        <v>35108.230000000003</v>
      </c>
      <c r="J452" s="102">
        <v>0</v>
      </c>
      <c r="K452" s="102">
        <v>35108.230000000003</v>
      </c>
      <c r="L452" s="103"/>
    </row>
    <row r="453" spans="1:12" ht="14.4" x14ac:dyDescent="0.25">
      <c r="A453" s="100" t="s">
        <v>1037</v>
      </c>
      <c r="B453" s="98" t="s">
        <v>366</v>
      </c>
      <c r="C453" s="99"/>
      <c r="D453" s="99"/>
      <c r="E453" s="99"/>
      <c r="F453" s="99"/>
      <c r="G453" s="101" t="s">
        <v>1038</v>
      </c>
      <c r="H453" s="102">
        <v>0</v>
      </c>
      <c r="I453" s="102">
        <v>906768</v>
      </c>
      <c r="J453" s="102">
        <v>0</v>
      </c>
      <c r="K453" s="102">
        <v>906768</v>
      </c>
      <c r="L453" s="103"/>
    </row>
    <row r="454" spans="1:12" ht="14.4" x14ac:dyDescent="0.25">
      <c r="A454" s="93" t="s">
        <v>366</v>
      </c>
      <c r="B454" s="98" t="s">
        <v>366</v>
      </c>
      <c r="C454" s="99"/>
      <c r="D454" s="99"/>
      <c r="E454" s="94" t="s">
        <v>366</v>
      </c>
      <c r="F454" s="95"/>
      <c r="G454" s="95"/>
      <c r="H454" s="92"/>
      <c r="I454" s="92"/>
      <c r="J454" s="92"/>
      <c r="K454" s="92"/>
      <c r="L454" s="95"/>
    </row>
    <row r="455" spans="1:12" ht="14.4" x14ac:dyDescent="0.25">
      <c r="A455" s="93" t="s">
        <v>1039</v>
      </c>
      <c r="B455" s="94" t="s">
        <v>1040</v>
      </c>
      <c r="C455" s="95"/>
      <c r="D455" s="95"/>
      <c r="E455" s="95"/>
      <c r="F455" s="95"/>
      <c r="G455" s="95"/>
      <c r="H455" s="87">
        <v>0</v>
      </c>
      <c r="I455" s="87">
        <v>12801.29</v>
      </c>
      <c r="J455" s="87">
        <v>2697835.53</v>
      </c>
      <c r="K455" s="87">
        <v>2685034.24</v>
      </c>
      <c r="L455" s="96"/>
    </row>
    <row r="456" spans="1:12" ht="14.4" x14ac:dyDescent="0.25">
      <c r="A456" s="93" t="s">
        <v>1041</v>
      </c>
      <c r="B456" s="97" t="s">
        <v>366</v>
      </c>
      <c r="C456" s="94" t="s">
        <v>1040</v>
      </c>
      <c r="D456" s="95"/>
      <c r="E456" s="95"/>
      <c r="F456" s="95"/>
      <c r="G456" s="95"/>
      <c r="H456" s="87">
        <v>0</v>
      </c>
      <c r="I456" s="87">
        <v>12801.29</v>
      </c>
      <c r="J456" s="87">
        <v>2697835.53</v>
      </c>
      <c r="K456" s="87">
        <v>2685034.24</v>
      </c>
      <c r="L456" s="96"/>
    </row>
    <row r="457" spans="1:12" ht="14.4" x14ac:dyDescent="0.25">
      <c r="A457" s="93" t="s">
        <v>1042</v>
      </c>
      <c r="B457" s="98" t="s">
        <v>366</v>
      </c>
      <c r="C457" s="99"/>
      <c r="D457" s="94" t="s">
        <v>1040</v>
      </c>
      <c r="E457" s="95"/>
      <c r="F457" s="95"/>
      <c r="G457" s="95"/>
      <c r="H457" s="87">
        <v>0</v>
      </c>
      <c r="I457" s="87">
        <v>12801.29</v>
      </c>
      <c r="J457" s="87">
        <v>2697835.53</v>
      </c>
      <c r="K457" s="87">
        <v>2685034.24</v>
      </c>
      <c r="L457" s="96"/>
    </row>
    <row r="458" spans="1:12" ht="14.4" x14ac:dyDescent="0.25">
      <c r="A458" s="93" t="s">
        <v>1043</v>
      </c>
      <c r="B458" s="98" t="s">
        <v>366</v>
      </c>
      <c r="C458" s="99"/>
      <c r="D458" s="99"/>
      <c r="E458" s="94" t="s">
        <v>1044</v>
      </c>
      <c r="F458" s="95"/>
      <c r="G458" s="95"/>
      <c r="H458" s="87">
        <v>0</v>
      </c>
      <c r="I458" s="87">
        <v>0</v>
      </c>
      <c r="J458" s="87">
        <v>1078681.2</v>
      </c>
      <c r="K458" s="87">
        <v>1078681.2</v>
      </c>
      <c r="L458" s="96"/>
    </row>
    <row r="459" spans="1:12" ht="14.4" x14ac:dyDescent="0.25">
      <c r="A459" s="93" t="s">
        <v>1045</v>
      </c>
      <c r="B459" s="98" t="s">
        <v>366</v>
      </c>
      <c r="C459" s="99"/>
      <c r="D459" s="99"/>
      <c r="E459" s="99"/>
      <c r="F459" s="94" t="s">
        <v>1044</v>
      </c>
      <c r="G459" s="95"/>
      <c r="H459" s="87">
        <v>0</v>
      </c>
      <c r="I459" s="87">
        <v>0</v>
      </c>
      <c r="J459" s="87">
        <v>1078681.2</v>
      </c>
      <c r="K459" s="87">
        <v>1078681.2</v>
      </c>
      <c r="L459" s="96"/>
    </row>
    <row r="460" spans="1:12" ht="14.4" x14ac:dyDescent="0.25">
      <c r="A460" s="100" t="s">
        <v>1046</v>
      </c>
      <c r="B460" s="98" t="s">
        <v>366</v>
      </c>
      <c r="C460" s="99"/>
      <c r="D460" s="99"/>
      <c r="E460" s="99"/>
      <c r="F460" s="99"/>
      <c r="G460" s="101" t="s">
        <v>703</v>
      </c>
      <c r="H460" s="102">
        <v>0</v>
      </c>
      <c r="I460" s="102">
        <v>0</v>
      </c>
      <c r="J460" s="102">
        <v>1078681.2</v>
      </c>
      <c r="K460" s="102">
        <v>1078681.2</v>
      </c>
      <c r="L460" s="103"/>
    </row>
    <row r="461" spans="1:12" ht="14.4" x14ac:dyDescent="0.25">
      <c r="A461" s="104" t="s">
        <v>366</v>
      </c>
      <c r="B461" s="98" t="s">
        <v>366</v>
      </c>
      <c r="C461" s="99"/>
      <c r="D461" s="99"/>
      <c r="E461" s="99"/>
      <c r="F461" s="99"/>
      <c r="G461" s="105" t="s">
        <v>366</v>
      </c>
      <c r="H461" s="106"/>
      <c r="I461" s="106"/>
      <c r="J461" s="106"/>
      <c r="K461" s="106"/>
      <c r="L461" s="107"/>
    </row>
    <row r="462" spans="1:12" ht="14.4" x14ac:dyDescent="0.25">
      <c r="A462" s="93" t="s">
        <v>1047</v>
      </c>
      <c r="B462" s="98" t="s">
        <v>366</v>
      </c>
      <c r="C462" s="99"/>
      <c r="D462" s="99"/>
      <c r="E462" s="94" t="s">
        <v>1048</v>
      </c>
      <c r="F462" s="95"/>
      <c r="G462" s="95"/>
      <c r="H462" s="87">
        <v>0</v>
      </c>
      <c r="I462" s="87">
        <v>9065.0499999999993</v>
      </c>
      <c r="J462" s="87">
        <v>578006.66</v>
      </c>
      <c r="K462" s="87">
        <v>568941.61</v>
      </c>
      <c r="L462" s="96"/>
    </row>
    <row r="463" spans="1:12" ht="14.4" x14ac:dyDescent="0.25">
      <c r="A463" s="93" t="s">
        <v>1049</v>
      </c>
      <c r="B463" s="98" t="s">
        <v>366</v>
      </c>
      <c r="C463" s="99"/>
      <c r="D463" s="99"/>
      <c r="E463" s="99"/>
      <c r="F463" s="94" t="s">
        <v>1050</v>
      </c>
      <c r="G463" s="95"/>
      <c r="H463" s="87">
        <v>0</v>
      </c>
      <c r="I463" s="87">
        <v>0</v>
      </c>
      <c r="J463" s="87">
        <v>71267.38</v>
      </c>
      <c r="K463" s="87">
        <v>71267.38</v>
      </c>
      <c r="L463" s="96"/>
    </row>
    <row r="464" spans="1:12" ht="14.4" x14ac:dyDescent="0.25">
      <c r="A464" s="100" t="s">
        <v>1051</v>
      </c>
      <c r="B464" s="98" t="s">
        <v>366</v>
      </c>
      <c r="C464" s="99"/>
      <c r="D464" s="99"/>
      <c r="E464" s="99"/>
      <c r="F464" s="99"/>
      <c r="G464" s="101" t="s">
        <v>900</v>
      </c>
      <c r="H464" s="102">
        <v>0</v>
      </c>
      <c r="I464" s="102">
        <v>0</v>
      </c>
      <c r="J464" s="102">
        <v>24760.400000000001</v>
      </c>
      <c r="K464" s="102">
        <v>24760.400000000001</v>
      </c>
      <c r="L464" s="103"/>
    </row>
    <row r="465" spans="1:12" ht="14.4" x14ac:dyDescent="0.25">
      <c r="A465" s="100" t="s">
        <v>1052</v>
      </c>
      <c r="B465" s="98" t="s">
        <v>366</v>
      </c>
      <c r="C465" s="99"/>
      <c r="D465" s="99"/>
      <c r="E465" s="99"/>
      <c r="F465" s="99"/>
      <c r="G465" s="101" t="s">
        <v>1053</v>
      </c>
      <c r="H465" s="102">
        <v>0</v>
      </c>
      <c r="I465" s="102">
        <v>0</v>
      </c>
      <c r="J465" s="102">
        <v>27785</v>
      </c>
      <c r="K465" s="102">
        <v>27785</v>
      </c>
      <c r="L465" s="103"/>
    </row>
    <row r="466" spans="1:12" ht="14.4" x14ac:dyDescent="0.25">
      <c r="A466" s="100" t="s">
        <v>1054</v>
      </c>
      <c r="B466" s="98" t="s">
        <v>366</v>
      </c>
      <c r="C466" s="99"/>
      <c r="D466" s="99"/>
      <c r="E466" s="99"/>
      <c r="F466" s="99"/>
      <c r="G466" s="101" t="s">
        <v>1055</v>
      </c>
      <c r="H466" s="102">
        <v>0</v>
      </c>
      <c r="I466" s="102">
        <v>0</v>
      </c>
      <c r="J466" s="102">
        <v>18721.98</v>
      </c>
      <c r="K466" s="102">
        <v>18721.98</v>
      </c>
      <c r="L466" s="103"/>
    </row>
    <row r="467" spans="1:12" ht="14.4" x14ac:dyDescent="0.25">
      <c r="A467" s="104" t="s">
        <v>366</v>
      </c>
      <c r="B467" s="98" t="s">
        <v>366</v>
      </c>
      <c r="C467" s="99"/>
      <c r="D467" s="99"/>
      <c r="E467" s="99"/>
      <c r="F467" s="99"/>
      <c r="G467" s="105" t="s">
        <v>366</v>
      </c>
      <c r="H467" s="106"/>
      <c r="I467" s="106"/>
      <c r="J467" s="106"/>
      <c r="K467" s="106"/>
      <c r="L467" s="107"/>
    </row>
    <row r="468" spans="1:12" ht="14.4" x14ac:dyDescent="0.25">
      <c r="A468" s="93" t="s">
        <v>1056</v>
      </c>
      <c r="B468" s="98" t="s">
        <v>366</v>
      </c>
      <c r="C468" s="99"/>
      <c r="D468" s="99"/>
      <c r="E468" s="99"/>
      <c r="F468" s="94" t="s">
        <v>1057</v>
      </c>
      <c r="G468" s="95"/>
      <c r="H468" s="87">
        <v>0</v>
      </c>
      <c r="I468" s="87">
        <v>0</v>
      </c>
      <c r="J468" s="87">
        <v>428625</v>
      </c>
      <c r="K468" s="87">
        <v>428625</v>
      </c>
      <c r="L468" s="96"/>
    </row>
    <row r="469" spans="1:12" ht="14.4" x14ac:dyDescent="0.25">
      <c r="A469" s="100" t="s">
        <v>1058</v>
      </c>
      <c r="B469" s="98" t="s">
        <v>366</v>
      </c>
      <c r="C469" s="99"/>
      <c r="D469" s="99"/>
      <c r="E469" s="99"/>
      <c r="F469" s="99"/>
      <c r="G469" s="101" t="s">
        <v>1059</v>
      </c>
      <c r="H469" s="102">
        <v>0</v>
      </c>
      <c r="I469" s="102">
        <v>0</v>
      </c>
      <c r="J469" s="102">
        <v>428625</v>
      </c>
      <c r="K469" s="102">
        <v>428625</v>
      </c>
      <c r="L469" s="103"/>
    </row>
    <row r="470" spans="1:12" ht="14.4" x14ac:dyDescent="0.25">
      <c r="A470" s="104" t="s">
        <v>366</v>
      </c>
      <c r="B470" s="98" t="s">
        <v>366</v>
      </c>
      <c r="C470" s="99"/>
      <c r="D470" s="99"/>
      <c r="E470" s="99"/>
      <c r="F470" s="99"/>
      <c r="G470" s="105" t="s">
        <v>366</v>
      </c>
      <c r="H470" s="106"/>
      <c r="I470" s="106"/>
      <c r="J470" s="106"/>
      <c r="K470" s="106"/>
      <c r="L470" s="107"/>
    </row>
    <row r="471" spans="1:12" ht="14.4" x14ac:dyDescent="0.25">
      <c r="A471" s="93" t="s">
        <v>1060</v>
      </c>
      <c r="B471" s="98" t="s">
        <v>366</v>
      </c>
      <c r="C471" s="99"/>
      <c r="D471" s="99"/>
      <c r="E471" s="99"/>
      <c r="F471" s="94" t="s">
        <v>1061</v>
      </c>
      <c r="G471" s="95"/>
      <c r="H471" s="87">
        <v>0</v>
      </c>
      <c r="I471" s="87">
        <v>0</v>
      </c>
      <c r="J471" s="87">
        <v>5572.28</v>
      </c>
      <c r="K471" s="87">
        <v>5572.28</v>
      </c>
      <c r="L471" s="96"/>
    </row>
    <row r="472" spans="1:12" ht="14.4" x14ac:dyDescent="0.25">
      <c r="A472" s="100" t="s">
        <v>1062</v>
      </c>
      <c r="B472" s="98" t="s">
        <v>366</v>
      </c>
      <c r="C472" s="99"/>
      <c r="D472" s="99"/>
      <c r="E472" s="99"/>
      <c r="F472" s="99"/>
      <c r="G472" s="101" t="s">
        <v>1063</v>
      </c>
      <c r="H472" s="102">
        <v>0</v>
      </c>
      <c r="I472" s="102">
        <v>0</v>
      </c>
      <c r="J472" s="102">
        <v>5572.28</v>
      </c>
      <c r="K472" s="102">
        <v>5572.28</v>
      </c>
      <c r="L472" s="103"/>
    </row>
    <row r="473" spans="1:12" ht="14.4" x14ac:dyDescent="0.25">
      <c r="A473" s="104" t="s">
        <v>366</v>
      </c>
      <c r="B473" s="98" t="s">
        <v>366</v>
      </c>
      <c r="C473" s="99"/>
      <c r="D473" s="99"/>
      <c r="E473" s="99"/>
      <c r="F473" s="99"/>
      <c r="G473" s="105" t="s">
        <v>366</v>
      </c>
      <c r="H473" s="106"/>
      <c r="I473" s="106"/>
      <c r="J473" s="106"/>
      <c r="K473" s="106"/>
      <c r="L473" s="107"/>
    </row>
    <row r="474" spans="1:12" ht="14.4" x14ac:dyDescent="0.25">
      <c r="A474" s="93" t="s">
        <v>1064</v>
      </c>
      <c r="B474" s="98" t="s">
        <v>366</v>
      </c>
      <c r="C474" s="99"/>
      <c r="D474" s="99"/>
      <c r="E474" s="99"/>
      <c r="F474" s="94" t="s">
        <v>1065</v>
      </c>
      <c r="G474" s="95"/>
      <c r="H474" s="87">
        <v>0</v>
      </c>
      <c r="I474" s="87">
        <v>9065.0499999999993</v>
      </c>
      <c r="J474" s="87">
        <v>72542</v>
      </c>
      <c r="K474" s="87">
        <v>63476.95</v>
      </c>
      <c r="L474" s="96"/>
    </row>
    <row r="475" spans="1:12" ht="14.4" x14ac:dyDescent="0.25">
      <c r="A475" s="100" t="s">
        <v>1066</v>
      </c>
      <c r="B475" s="98" t="s">
        <v>366</v>
      </c>
      <c r="C475" s="99"/>
      <c r="D475" s="99"/>
      <c r="E475" s="99"/>
      <c r="F475" s="99"/>
      <c r="G475" s="101" t="s">
        <v>1067</v>
      </c>
      <c r="H475" s="102">
        <v>0</v>
      </c>
      <c r="I475" s="102">
        <v>0</v>
      </c>
      <c r="J475" s="102">
        <v>72542</v>
      </c>
      <c r="K475" s="102">
        <v>72542</v>
      </c>
      <c r="L475" s="103"/>
    </row>
    <row r="476" spans="1:12" ht="14.4" x14ac:dyDescent="0.25">
      <c r="A476" s="100" t="s">
        <v>1068</v>
      </c>
      <c r="B476" s="98" t="s">
        <v>366</v>
      </c>
      <c r="C476" s="99"/>
      <c r="D476" s="99"/>
      <c r="E476" s="99"/>
      <c r="F476" s="99"/>
      <c r="G476" s="101" t="s">
        <v>1069</v>
      </c>
      <c r="H476" s="102">
        <v>0</v>
      </c>
      <c r="I476" s="102">
        <v>9019.0499999999993</v>
      </c>
      <c r="J476" s="102">
        <v>0</v>
      </c>
      <c r="K476" s="102">
        <v>-9019.0499999999993</v>
      </c>
      <c r="L476" s="103"/>
    </row>
    <row r="477" spans="1:12" ht="14.4" x14ac:dyDescent="0.25">
      <c r="A477" s="100" t="s">
        <v>1070</v>
      </c>
      <c r="B477" s="98" t="s">
        <v>366</v>
      </c>
      <c r="C477" s="99"/>
      <c r="D477" s="99"/>
      <c r="E477" s="99"/>
      <c r="F477" s="99"/>
      <c r="G477" s="101" t="s">
        <v>1071</v>
      </c>
      <c r="H477" s="102">
        <v>0</v>
      </c>
      <c r="I477" s="102">
        <v>46</v>
      </c>
      <c r="J477" s="102">
        <v>0</v>
      </c>
      <c r="K477" s="102">
        <v>-46</v>
      </c>
      <c r="L477" s="103"/>
    </row>
    <row r="478" spans="1:12" ht="14.4" x14ac:dyDescent="0.25">
      <c r="A478" s="104" t="s">
        <v>366</v>
      </c>
      <c r="B478" s="98" t="s">
        <v>366</v>
      </c>
      <c r="C478" s="99"/>
      <c r="D478" s="99"/>
      <c r="E478" s="99"/>
      <c r="F478" s="99"/>
      <c r="G478" s="105" t="s">
        <v>366</v>
      </c>
      <c r="H478" s="106"/>
      <c r="I478" s="106"/>
      <c r="J478" s="106"/>
      <c r="K478" s="106"/>
      <c r="L478" s="107"/>
    </row>
    <row r="479" spans="1:12" ht="14.4" x14ac:dyDescent="0.25">
      <c r="A479" s="93" t="s">
        <v>1072</v>
      </c>
      <c r="B479" s="98" t="s">
        <v>366</v>
      </c>
      <c r="C479" s="99"/>
      <c r="D479" s="99"/>
      <c r="E479" s="94" t="s">
        <v>1073</v>
      </c>
      <c r="F479" s="95"/>
      <c r="G479" s="95"/>
      <c r="H479" s="87">
        <v>0</v>
      </c>
      <c r="I479" s="87">
        <v>0</v>
      </c>
      <c r="J479" s="87">
        <v>95025.71</v>
      </c>
      <c r="K479" s="87">
        <v>95025.71</v>
      </c>
      <c r="L479" s="96"/>
    </row>
    <row r="480" spans="1:12" ht="14.4" x14ac:dyDescent="0.25">
      <c r="A480" s="93" t="s">
        <v>1074</v>
      </c>
      <c r="B480" s="98" t="s">
        <v>366</v>
      </c>
      <c r="C480" s="99"/>
      <c r="D480" s="99"/>
      <c r="E480" s="99"/>
      <c r="F480" s="94" t="s">
        <v>1073</v>
      </c>
      <c r="G480" s="95"/>
      <c r="H480" s="87">
        <v>0</v>
      </c>
      <c r="I480" s="87">
        <v>0</v>
      </c>
      <c r="J480" s="87">
        <v>95025.71</v>
      </c>
      <c r="K480" s="87">
        <v>95025.71</v>
      </c>
      <c r="L480" s="96"/>
    </row>
    <row r="481" spans="1:12" ht="14.4" x14ac:dyDescent="0.25">
      <c r="A481" s="100" t="s">
        <v>1075</v>
      </c>
      <c r="B481" s="98" t="s">
        <v>366</v>
      </c>
      <c r="C481" s="99"/>
      <c r="D481" s="99"/>
      <c r="E481" s="99"/>
      <c r="F481" s="99"/>
      <c r="G481" s="101" t="s">
        <v>1076</v>
      </c>
      <c r="H481" s="102">
        <v>0</v>
      </c>
      <c r="I481" s="102">
        <v>0</v>
      </c>
      <c r="J481" s="102">
        <v>94990.37</v>
      </c>
      <c r="K481" s="102">
        <v>94990.37</v>
      </c>
      <c r="L481" s="103"/>
    </row>
    <row r="482" spans="1:12" ht="14.4" x14ac:dyDescent="0.25">
      <c r="A482" s="100" t="s">
        <v>1077</v>
      </c>
      <c r="B482" s="98" t="s">
        <v>366</v>
      </c>
      <c r="C482" s="99"/>
      <c r="D482" s="99"/>
      <c r="E482" s="99"/>
      <c r="F482" s="99"/>
      <c r="G482" s="101" t="s">
        <v>1078</v>
      </c>
      <c r="H482" s="102">
        <v>0</v>
      </c>
      <c r="I482" s="102">
        <v>0</v>
      </c>
      <c r="J482" s="102">
        <v>35.340000000000003</v>
      </c>
      <c r="K482" s="102">
        <v>35.340000000000003</v>
      </c>
      <c r="L482" s="103"/>
    </row>
    <row r="483" spans="1:12" ht="14.4" x14ac:dyDescent="0.25">
      <c r="A483" s="104" t="s">
        <v>366</v>
      </c>
      <c r="B483" s="98" t="s">
        <v>366</v>
      </c>
      <c r="C483" s="99"/>
      <c r="D483" s="99"/>
      <c r="E483" s="99"/>
      <c r="F483" s="99"/>
      <c r="G483" s="105" t="s">
        <v>366</v>
      </c>
      <c r="H483" s="106"/>
      <c r="I483" s="106"/>
      <c r="J483" s="106"/>
      <c r="K483" s="106"/>
      <c r="L483" s="107"/>
    </row>
    <row r="484" spans="1:12" ht="14.4" x14ac:dyDescent="0.25">
      <c r="A484" s="93" t="s">
        <v>1079</v>
      </c>
      <c r="B484" s="98" t="s">
        <v>366</v>
      </c>
      <c r="C484" s="99"/>
      <c r="D484" s="99"/>
      <c r="E484" s="94" t="s">
        <v>1080</v>
      </c>
      <c r="F484" s="95"/>
      <c r="G484" s="95"/>
      <c r="H484" s="87">
        <v>0</v>
      </c>
      <c r="I484" s="87">
        <v>3736.24</v>
      </c>
      <c r="J484" s="87">
        <v>4245.7299999999996</v>
      </c>
      <c r="K484" s="87">
        <v>509.49</v>
      </c>
      <c r="L484" s="96"/>
    </row>
    <row r="485" spans="1:12" ht="14.4" x14ac:dyDescent="0.25">
      <c r="A485" s="93" t="s">
        <v>1081</v>
      </c>
      <c r="B485" s="98" t="s">
        <v>366</v>
      </c>
      <c r="C485" s="99"/>
      <c r="D485" s="99"/>
      <c r="E485" s="99"/>
      <c r="F485" s="94" t="s">
        <v>1080</v>
      </c>
      <c r="G485" s="95"/>
      <c r="H485" s="87">
        <v>0</v>
      </c>
      <c r="I485" s="87">
        <v>3736.24</v>
      </c>
      <c r="J485" s="87">
        <v>4245.7299999999996</v>
      </c>
      <c r="K485" s="87">
        <v>509.49</v>
      </c>
      <c r="L485" s="96"/>
    </row>
    <row r="486" spans="1:12" ht="14.4" x14ac:dyDescent="0.25">
      <c r="A486" s="100" t="s">
        <v>1082</v>
      </c>
      <c r="B486" s="98" t="s">
        <v>366</v>
      </c>
      <c r="C486" s="99"/>
      <c r="D486" s="99"/>
      <c r="E486" s="99"/>
      <c r="F486" s="99"/>
      <c r="G486" s="101" t="s">
        <v>1083</v>
      </c>
      <c r="H486" s="102">
        <v>0</v>
      </c>
      <c r="I486" s="102">
        <v>3736.24</v>
      </c>
      <c r="J486" s="102">
        <v>4245.7299999999996</v>
      </c>
      <c r="K486" s="102">
        <v>509.49</v>
      </c>
      <c r="L486" s="103"/>
    </row>
    <row r="487" spans="1:12" ht="14.4" x14ac:dyDescent="0.25">
      <c r="A487" s="104" t="s">
        <v>366</v>
      </c>
      <c r="B487" s="98" t="s">
        <v>366</v>
      </c>
      <c r="C487" s="99"/>
      <c r="D487" s="99"/>
      <c r="E487" s="99"/>
      <c r="F487" s="99"/>
      <c r="G487" s="105" t="s">
        <v>366</v>
      </c>
      <c r="H487" s="106"/>
      <c r="I487" s="106"/>
      <c r="J487" s="106"/>
      <c r="K487" s="106"/>
      <c r="L487" s="107"/>
    </row>
    <row r="488" spans="1:12" ht="14.4" x14ac:dyDescent="0.25">
      <c r="A488" s="93" t="s">
        <v>1084</v>
      </c>
      <c r="B488" s="98" t="s">
        <v>366</v>
      </c>
      <c r="C488" s="99"/>
      <c r="D488" s="99"/>
      <c r="E488" s="94" t="s">
        <v>1031</v>
      </c>
      <c r="F488" s="95"/>
      <c r="G488" s="95"/>
      <c r="H488" s="87">
        <v>0</v>
      </c>
      <c r="I488" s="87">
        <v>0</v>
      </c>
      <c r="J488" s="87">
        <v>941876.23</v>
      </c>
      <c r="K488" s="87">
        <v>941876.23</v>
      </c>
      <c r="L488" s="96"/>
    </row>
    <row r="489" spans="1:12" ht="14.4" x14ac:dyDescent="0.25">
      <c r="A489" s="93" t="s">
        <v>1085</v>
      </c>
      <c r="B489" s="98" t="s">
        <v>366</v>
      </c>
      <c r="C489" s="99"/>
      <c r="D489" s="99"/>
      <c r="E489" s="99"/>
      <c r="F489" s="94" t="s">
        <v>1031</v>
      </c>
      <c r="G489" s="95"/>
      <c r="H489" s="87">
        <v>0</v>
      </c>
      <c r="I489" s="87">
        <v>0</v>
      </c>
      <c r="J489" s="87">
        <v>941876.23</v>
      </c>
      <c r="K489" s="87">
        <v>941876.23</v>
      </c>
      <c r="L489" s="96"/>
    </row>
    <row r="490" spans="1:12" ht="14.4" x14ac:dyDescent="0.25">
      <c r="A490" s="100" t="s">
        <v>1086</v>
      </c>
      <c r="B490" s="98" t="s">
        <v>366</v>
      </c>
      <c r="C490" s="99"/>
      <c r="D490" s="99"/>
      <c r="E490" s="99"/>
      <c r="F490" s="99"/>
      <c r="G490" s="101" t="s">
        <v>1036</v>
      </c>
      <c r="H490" s="102">
        <v>0</v>
      </c>
      <c r="I490" s="102">
        <v>0</v>
      </c>
      <c r="J490" s="102">
        <v>35108.230000000003</v>
      </c>
      <c r="K490" s="102">
        <v>35108.230000000003</v>
      </c>
      <c r="L490" s="103"/>
    </row>
    <row r="491" spans="1:12" ht="14.4" x14ac:dyDescent="0.25">
      <c r="A491" s="100" t="s">
        <v>1087</v>
      </c>
      <c r="B491" s="98" t="s">
        <v>366</v>
      </c>
      <c r="C491" s="99"/>
      <c r="D491" s="99"/>
      <c r="E491" s="99"/>
      <c r="F491" s="99"/>
      <c r="G491" s="101" t="s">
        <v>1038</v>
      </c>
      <c r="H491" s="102">
        <v>0</v>
      </c>
      <c r="I491" s="102">
        <v>0</v>
      </c>
      <c r="J491" s="102">
        <v>906768</v>
      </c>
      <c r="K491" s="102">
        <v>906768</v>
      </c>
      <c r="L491" s="10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OrçadoxRealizado</vt:lpstr>
      <vt:lpstr>Mar</vt:lpstr>
      <vt:lpstr>Fev</vt:lpstr>
      <vt:lpstr>Jan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2018-05-22T14:06:23Z</dcterms:created>
  <dcterms:modified xsi:type="dcterms:W3CDTF">2024-04-23T12:01:22Z</dcterms:modified>
  <cp:category/>
  <cp:contentStatus/>
</cp:coreProperties>
</file>